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0" yWindow="135" windowWidth="11355" windowHeight="8070"/>
  </bookViews>
  <sheets>
    <sheet name="Données" sheetId="2" r:id="rId1"/>
    <sheet name="Moyenne mobile" sheetId="1" r:id="rId2"/>
    <sheet name="Lissage" sheetId="5" r:id="rId3"/>
    <sheet name="Tendance" sheetId="6" r:id="rId4"/>
    <sheet name="Saisonnalité" sheetId="3" r:id="rId5"/>
    <sheet name="Tend+Saison" sheetId="9" r:id="rId6"/>
    <sheet name="Recap" sheetId="8" r:id="rId7"/>
  </sheets>
  <definedNames>
    <definedName name="alpha">Tendance!$F$14</definedName>
    <definedName name="alpha01">Lissage!$F$14</definedName>
    <definedName name="alpha05">Lissage!$K$14</definedName>
    <definedName name="alphaS">Saisonnalité!$F$17</definedName>
    <definedName name="alphaT">'Tend+Saison'!$F$17</definedName>
    <definedName name="beta">Tendance!$M$14</definedName>
    <definedName name="betaT">'Tend+Saison'!$K$17</definedName>
    <definedName name="Demande">Données!$C$20:$C$55</definedName>
    <definedName name="Droite">Données!$K$20:$K$55</definedName>
    <definedName name="Mois">Données!$J$20:$J$55</definedName>
    <definedName name="Serie93">'Moyenne mobile'!$C$4:$C$15</definedName>
    <definedName name="Serie94">'Moyenne mobile'!$C$16:$C$27</definedName>
    <definedName name="Serie95">'Moyenne mobile'!$C$28:$C$39</definedName>
  </definedNames>
  <calcPr calcId="125725"/>
</workbook>
</file>

<file path=xl/calcChain.xml><?xml version="1.0" encoding="utf-8"?>
<calcChain xmlns="http://schemas.openxmlformats.org/spreadsheetml/2006/main">
  <c r="E20" i="2"/>
  <c r="F20"/>
  <c r="G20"/>
  <c r="H20"/>
  <c r="F21"/>
  <c r="G21"/>
  <c r="H21"/>
  <c r="J21"/>
  <c r="F22"/>
  <c r="G22"/>
  <c r="H22"/>
  <c r="J22"/>
  <c r="F23"/>
  <c r="G23"/>
  <c r="H23"/>
  <c r="J23"/>
  <c r="F24"/>
  <c r="G24"/>
  <c r="H24"/>
  <c r="J24"/>
  <c r="F25"/>
  <c r="G25"/>
  <c r="H25"/>
  <c r="J25"/>
  <c r="F26"/>
  <c r="G26"/>
  <c r="H26"/>
  <c r="J26"/>
  <c r="F27"/>
  <c r="G27"/>
  <c r="H27"/>
  <c r="J27"/>
  <c r="F28"/>
  <c r="G28"/>
  <c r="H28"/>
  <c r="J28"/>
  <c r="F29"/>
  <c r="G29"/>
  <c r="H29"/>
  <c r="J29"/>
  <c r="F30"/>
  <c r="G30"/>
  <c r="H30"/>
  <c r="J30"/>
  <c r="F31"/>
  <c r="G31"/>
  <c r="H31"/>
  <c r="J31"/>
  <c r="F32"/>
  <c r="G32"/>
  <c r="H32"/>
  <c r="J32"/>
  <c r="F33"/>
  <c r="G33"/>
  <c r="H33"/>
  <c r="J33"/>
  <c r="F34"/>
  <c r="G34"/>
  <c r="H34"/>
  <c r="J34"/>
  <c r="F35"/>
  <c r="G35"/>
  <c r="H35"/>
  <c r="J35"/>
  <c r="F36"/>
  <c r="G36"/>
  <c r="H36"/>
  <c r="J36"/>
  <c r="F37"/>
  <c r="G37"/>
  <c r="H37"/>
  <c r="J37"/>
  <c r="F38"/>
  <c r="G38"/>
  <c r="H38"/>
  <c r="J38"/>
  <c r="F39"/>
  <c r="G39"/>
  <c r="H39"/>
  <c r="J39"/>
  <c r="F40"/>
  <c r="G40"/>
  <c r="H40"/>
  <c r="J40"/>
  <c r="F41"/>
  <c r="G41"/>
  <c r="H41"/>
  <c r="J41"/>
  <c r="F42"/>
  <c r="G42"/>
  <c r="H42"/>
  <c r="J42"/>
  <c r="F43"/>
  <c r="G43"/>
  <c r="H43"/>
  <c r="J43"/>
  <c r="F44"/>
  <c r="G44"/>
  <c r="H44"/>
  <c r="J44"/>
  <c r="F45"/>
  <c r="G45"/>
  <c r="H45"/>
  <c r="J45"/>
  <c r="F46"/>
  <c r="G46"/>
  <c r="H46"/>
  <c r="J46"/>
  <c r="F47"/>
  <c r="G47"/>
  <c r="H47"/>
  <c r="J47"/>
  <c r="F48"/>
  <c r="G48"/>
  <c r="H48"/>
  <c r="J48"/>
  <c r="F49"/>
  <c r="G49"/>
  <c r="H49"/>
  <c r="J49"/>
  <c r="F50"/>
  <c r="G50"/>
  <c r="H50"/>
  <c r="J50"/>
  <c r="F51"/>
  <c r="G51"/>
  <c r="H51"/>
  <c r="J51"/>
  <c r="F52"/>
  <c r="G52"/>
  <c r="H52"/>
  <c r="J52"/>
  <c r="F53"/>
  <c r="G53"/>
  <c r="H53"/>
  <c r="J53"/>
  <c r="F54"/>
  <c r="G54"/>
  <c r="H54"/>
  <c r="J54"/>
  <c r="F55"/>
  <c r="G55"/>
  <c r="H55"/>
  <c r="J55"/>
  <c r="F57"/>
  <c r="G57"/>
  <c r="H57"/>
  <c r="E16" i="5"/>
  <c r="G16" s="1"/>
  <c r="G41" s="1"/>
  <c r="C8" i="8" s="1"/>
  <c r="J16" i="5"/>
  <c r="L16" s="1"/>
  <c r="L41" s="1"/>
  <c r="C9" i="8" s="1"/>
  <c r="F17" i="5"/>
  <c r="G17"/>
  <c r="H17"/>
  <c r="K17"/>
  <c r="L17"/>
  <c r="M17"/>
  <c r="F18"/>
  <c r="G18"/>
  <c r="H18"/>
  <c r="K18"/>
  <c r="L18"/>
  <c r="M18"/>
  <c r="F19"/>
  <c r="G19"/>
  <c r="H19"/>
  <c r="K19"/>
  <c r="L19"/>
  <c r="M19"/>
  <c r="F20"/>
  <c r="G20"/>
  <c r="H20"/>
  <c r="K20"/>
  <c r="L20"/>
  <c r="M20"/>
  <c r="F21"/>
  <c r="G21"/>
  <c r="H21"/>
  <c r="K21"/>
  <c r="L21"/>
  <c r="M21"/>
  <c r="F22"/>
  <c r="G22"/>
  <c r="H22"/>
  <c r="K22"/>
  <c r="L22"/>
  <c r="M22"/>
  <c r="F23"/>
  <c r="G23"/>
  <c r="H23"/>
  <c r="K23"/>
  <c r="L23"/>
  <c r="M23"/>
  <c r="F24"/>
  <c r="G24"/>
  <c r="H24"/>
  <c r="K24"/>
  <c r="L24"/>
  <c r="M24"/>
  <c r="F25"/>
  <c r="G25"/>
  <c r="H25"/>
  <c r="K25"/>
  <c r="L25"/>
  <c r="M25"/>
  <c r="F26"/>
  <c r="G26"/>
  <c r="H26"/>
  <c r="K26"/>
  <c r="L26"/>
  <c r="M26"/>
  <c r="F27"/>
  <c r="G27"/>
  <c r="H27"/>
  <c r="K27"/>
  <c r="L27"/>
  <c r="M27"/>
  <c r="F28"/>
  <c r="G28"/>
  <c r="H28"/>
  <c r="K28"/>
  <c r="L28"/>
  <c r="M28"/>
  <c r="F29"/>
  <c r="G29"/>
  <c r="H29"/>
  <c r="K29"/>
  <c r="L29"/>
  <c r="M29"/>
  <c r="F30"/>
  <c r="G30"/>
  <c r="H30"/>
  <c r="K30"/>
  <c r="L30"/>
  <c r="M30"/>
  <c r="F31"/>
  <c r="G31"/>
  <c r="H31"/>
  <c r="K31"/>
  <c r="L31"/>
  <c r="M31"/>
  <c r="F32"/>
  <c r="G32"/>
  <c r="H32"/>
  <c r="K32"/>
  <c r="L32"/>
  <c r="M32"/>
  <c r="F33"/>
  <c r="G33"/>
  <c r="H33"/>
  <c r="K33"/>
  <c r="L33"/>
  <c r="M33"/>
  <c r="F34"/>
  <c r="G34"/>
  <c r="H34"/>
  <c r="K34"/>
  <c r="L34"/>
  <c r="M34"/>
  <c r="F35"/>
  <c r="G35"/>
  <c r="H35"/>
  <c r="K35"/>
  <c r="L35"/>
  <c r="M35"/>
  <c r="F36"/>
  <c r="G36"/>
  <c r="H36"/>
  <c r="K36"/>
  <c r="L36"/>
  <c r="M36"/>
  <c r="F37"/>
  <c r="G37"/>
  <c r="H37"/>
  <c r="K37"/>
  <c r="L37"/>
  <c r="M37"/>
  <c r="F38"/>
  <c r="G38"/>
  <c r="H38"/>
  <c r="K38"/>
  <c r="L38"/>
  <c r="M38"/>
  <c r="F39"/>
  <c r="G39"/>
  <c r="H39"/>
  <c r="K39"/>
  <c r="L39"/>
  <c r="M39"/>
  <c r="C41"/>
  <c r="E16" i="1"/>
  <c r="F16"/>
  <c r="G16"/>
  <c r="H16"/>
  <c r="J16"/>
  <c r="K16"/>
  <c r="K41"/>
  <c r="B7" i="8"/>
  <c r="L16" i="1"/>
  <c r="M16"/>
  <c r="M41"/>
  <c r="D7" i="8"/>
  <c r="F17" i="1"/>
  <c r="G17"/>
  <c r="G41"/>
  <c r="C6" i="8"/>
  <c r="H17" i="1"/>
  <c r="K17"/>
  <c r="L17"/>
  <c r="M17"/>
  <c r="F18"/>
  <c r="G18"/>
  <c r="H18"/>
  <c r="K18"/>
  <c r="L18"/>
  <c r="M18"/>
  <c r="F19"/>
  <c r="G19"/>
  <c r="H19"/>
  <c r="K19"/>
  <c r="L19"/>
  <c r="M19"/>
  <c r="F20"/>
  <c r="G20"/>
  <c r="H20"/>
  <c r="K20"/>
  <c r="L20"/>
  <c r="M20"/>
  <c r="F21"/>
  <c r="G21"/>
  <c r="H21"/>
  <c r="K21"/>
  <c r="L21"/>
  <c r="M21"/>
  <c r="F22"/>
  <c r="G22"/>
  <c r="H22"/>
  <c r="K22"/>
  <c r="L22"/>
  <c r="M22"/>
  <c r="F23"/>
  <c r="G23"/>
  <c r="H23"/>
  <c r="K23"/>
  <c r="L23"/>
  <c r="M23"/>
  <c r="F24"/>
  <c r="G24"/>
  <c r="H24"/>
  <c r="K24"/>
  <c r="L24"/>
  <c r="M24"/>
  <c r="F25"/>
  <c r="G25"/>
  <c r="H25"/>
  <c r="K25"/>
  <c r="L25"/>
  <c r="M25"/>
  <c r="F26"/>
  <c r="G26"/>
  <c r="H26"/>
  <c r="K26"/>
  <c r="L26"/>
  <c r="M26"/>
  <c r="F27"/>
  <c r="G27"/>
  <c r="H27"/>
  <c r="K27"/>
  <c r="L27"/>
  <c r="M27"/>
  <c r="F28"/>
  <c r="G28"/>
  <c r="H28"/>
  <c r="K28"/>
  <c r="L28"/>
  <c r="M28"/>
  <c r="F29"/>
  <c r="G29"/>
  <c r="H29"/>
  <c r="K29"/>
  <c r="L29"/>
  <c r="M29"/>
  <c r="F30"/>
  <c r="G30"/>
  <c r="H30"/>
  <c r="K30"/>
  <c r="L30"/>
  <c r="M30"/>
  <c r="F31"/>
  <c r="G31"/>
  <c r="H31"/>
  <c r="K31"/>
  <c r="L31"/>
  <c r="M31"/>
  <c r="F32"/>
  <c r="G32"/>
  <c r="H32"/>
  <c r="K32"/>
  <c r="L32"/>
  <c r="M32"/>
  <c r="F33"/>
  <c r="G33"/>
  <c r="H33"/>
  <c r="K33"/>
  <c r="L33"/>
  <c r="M33"/>
  <c r="F34"/>
  <c r="G34"/>
  <c r="H34"/>
  <c r="K34"/>
  <c r="L34"/>
  <c r="M34"/>
  <c r="F35"/>
  <c r="G35"/>
  <c r="H35"/>
  <c r="K35"/>
  <c r="L35"/>
  <c r="M35"/>
  <c r="F36"/>
  <c r="G36"/>
  <c r="H36"/>
  <c r="K36"/>
  <c r="L36"/>
  <c r="M36"/>
  <c r="F37"/>
  <c r="G37"/>
  <c r="H37"/>
  <c r="K37"/>
  <c r="L37"/>
  <c r="M37"/>
  <c r="F38"/>
  <c r="G38"/>
  <c r="H38"/>
  <c r="K38"/>
  <c r="L38"/>
  <c r="M38"/>
  <c r="F39"/>
  <c r="G39"/>
  <c r="H39"/>
  <c r="K39"/>
  <c r="L39"/>
  <c r="M39"/>
  <c r="C41"/>
  <c r="F41"/>
  <c r="B6" i="8"/>
  <c r="H41" i="1"/>
  <c r="D6" i="8"/>
  <c r="L41" i="1"/>
  <c r="C7" i="8"/>
  <c r="B5"/>
  <c r="C5"/>
  <c r="D5"/>
  <c r="M2" i="3"/>
  <c r="N2"/>
  <c r="L3"/>
  <c r="M3"/>
  <c r="M4"/>
  <c r="N4"/>
  <c r="L5"/>
  <c r="M5"/>
  <c r="M6"/>
  <c r="N6"/>
  <c r="L7"/>
  <c r="M7"/>
  <c r="M8"/>
  <c r="N8"/>
  <c r="L9"/>
  <c r="M9"/>
  <c r="M10"/>
  <c r="N10"/>
  <c r="L11"/>
  <c r="M11"/>
  <c r="M12"/>
  <c r="N12"/>
  <c r="L13"/>
  <c r="M13"/>
  <c r="K14"/>
  <c r="L2"/>
  <c r="J19"/>
  <c r="K19"/>
  <c r="L19" s="1"/>
  <c r="M14"/>
  <c r="N3"/>
  <c r="E19"/>
  <c r="G19" s="1"/>
  <c r="G44" s="1"/>
  <c r="F20"/>
  <c r="G20"/>
  <c r="H20"/>
  <c r="M20"/>
  <c r="N20"/>
  <c r="O20"/>
  <c r="F21"/>
  <c r="G21"/>
  <c r="H21"/>
  <c r="M21"/>
  <c r="N21"/>
  <c r="O21"/>
  <c r="F22"/>
  <c r="G22"/>
  <c r="H22"/>
  <c r="M22"/>
  <c r="N22"/>
  <c r="O22"/>
  <c r="F23"/>
  <c r="G23"/>
  <c r="H23"/>
  <c r="M23"/>
  <c r="N23"/>
  <c r="O23"/>
  <c r="F24"/>
  <c r="G24"/>
  <c r="H24"/>
  <c r="M24"/>
  <c r="N24"/>
  <c r="O24"/>
  <c r="F25"/>
  <c r="G25"/>
  <c r="H25"/>
  <c r="M25"/>
  <c r="N25"/>
  <c r="O25"/>
  <c r="F26"/>
  <c r="G26"/>
  <c r="H26"/>
  <c r="M26"/>
  <c r="N26"/>
  <c r="O26"/>
  <c r="F27"/>
  <c r="G27"/>
  <c r="H27"/>
  <c r="M27"/>
  <c r="N27"/>
  <c r="O27"/>
  <c r="F28"/>
  <c r="G28"/>
  <c r="H28"/>
  <c r="M28"/>
  <c r="N28"/>
  <c r="O28"/>
  <c r="F29"/>
  <c r="G29"/>
  <c r="H29"/>
  <c r="M29"/>
  <c r="N29"/>
  <c r="O29"/>
  <c r="F30"/>
  <c r="G30"/>
  <c r="H30"/>
  <c r="M30"/>
  <c r="N30"/>
  <c r="O30"/>
  <c r="F31"/>
  <c r="G31"/>
  <c r="H31"/>
  <c r="M31"/>
  <c r="N31"/>
  <c r="O31"/>
  <c r="F32"/>
  <c r="G32"/>
  <c r="H32"/>
  <c r="M32"/>
  <c r="N32"/>
  <c r="O32"/>
  <c r="F33"/>
  <c r="G33"/>
  <c r="H33"/>
  <c r="M33"/>
  <c r="N33"/>
  <c r="O33"/>
  <c r="F34"/>
  <c r="G34"/>
  <c r="H34"/>
  <c r="M34"/>
  <c r="N34"/>
  <c r="O34"/>
  <c r="F35"/>
  <c r="G35"/>
  <c r="H35"/>
  <c r="M35"/>
  <c r="N35"/>
  <c r="O35"/>
  <c r="F36"/>
  <c r="G36"/>
  <c r="H36"/>
  <c r="M36"/>
  <c r="N36"/>
  <c r="O36"/>
  <c r="F37"/>
  <c r="G37"/>
  <c r="H37"/>
  <c r="M37"/>
  <c r="N37"/>
  <c r="O37"/>
  <c r="F38"/>
  <c r="G38"/>
  <c r="H38"/>
  <c r="M38"/>
  <c r="N38"/>
  <c r="O38"/>
  <c r="F39"/>
  <c r="G39"/>
  <c r="H39"/>
  <c r="M39"/>
  <c r="N39"/>
  <c r="O39"/>
  <c r="F40"/>
  <c r="G40"/>
  <c r="H40"/>
  <c r="M40"/>
  <c r="N40"/>
  <c r="O40"/>
  <c r="F41"/>
  <c r="G41"/>
  <c r="H41"/>
  <c r="M41"/>
  <c r="N41"/>
  <c r="O41"/>
  <c r="F42"/>
  <c r="G42"/>
  <c r="H42"/>
  <c r="M42"/>
  <c r="N42"/>
  <c r="O42"/>
  <c r="C44"/>
  <c r="M2" i="9"/>
  <c r="M3"/>
  <c r="M4"/>
  <c r="M5"/>
  <c r="M6"/>
  <c r="M7"/>
  <c r="M8"/>
  <c r="M9"/>
  <c r="M10"/>
  <c r="M11"/>
  <c r="M12"/>
  <c r="M13"/>
  <c r="K14"/>
  <c r="L2"/>
  <c r="J19"/>
  <c r="E19"/>
  <c r="F19" s="1"/>
  <c r="F44" s="1"/>
  <c r="G19"/>
  <c r="G44" s="1"/>
  <c r="K19"/>
  <c r="N19" s="1"/>
  <c r="O19" s="1"/>
  <c r="M19"/>
  <c r="F20"/>
  <c r="G20"/>
  <c r="H20"/>
  <c r="P20"/>
  <c r="Q20"/>
  <c r="R20"/>
  <c r="F21"/>
  <c r="G21"/>
  <c r="H21"/>
  <c r="P21"/>
  <c r="Q21"/>
  <c r="R21"/>
  <c r="F22"/>
  <c r="G22"/>
  <c r="H22"/>
  <c r="P22"/>
  <c r="Q22"/>
  <c r="R22"/>
  <c r="F23"/>
  <c r="G23"/>
  <c r="H23"/>
  <c r="P23"/>
  <c r="Q23"/>
  <c r="R23"/>
  <c r="F24"/>
  <c r="G24"/>
  <c r="H24"/>
  <c r="P24"/>
  <c r="Q24"/>
  <c r="R24"/>
  <c r="F25"/>
  <c r="G25"/>
  <c r="H25"/>
  <c r="P25"/>
  <c r="Q25"/>
  <c r="R25"/>
  <c r="F26"/>
  <c r="G26"/>
  <c r="H26"/>
  <c r="P26"/>
  <c r="Q26"/>
  <c r="R26"/>
  <c r="F27"/>
  <c r="G27"/>
  <c r="H27"/>
  <c r="P27"/>
  <c r="Q27"/>
  <c r="R27"/>
  <c r="F28"/>
  <c r="G28"/>
  <c r="H28"/>
  <c r="P28"/>
  <c r="Q28"/>
  <c r="R28"/>
  <c r="F29"/>
  <c r="G29"/>
  <c r="H29"/>
  <c r="P29"/>
  <c r="Q29"/>
  <c r="R29"/>
  <c r="F30"/>
  <c r="G30"/>
  <c r="H30"/>
  <c r="P30"/>
  <c r="Q30"/>
  <c r="R30"/>
  <c r="F31"/>
  <c r="G31"/>
  <c r="H31"/>
  <c r="P31"/>
  <c r="Q31"/>
  <c r="R31"/>
  <c r="F32"/>
  <c r="G32"/>
  <c r="H32"/>
  <c r="P32"/>
  <c r="Q32"/>
  <c r="R32"/>
  <c r="F33"/>
  <c r="G33"/>
  <c r="H33"/>
  <c r="P33"/>
  <c r="Q33"/>
  <c r="R33"/>
  <c r="F34"/>
  <c r="G34"/>
  <c r="H34"/>
  <c r="P34"/>
  <c r="Q34"/>
  <c r="R34"/>
  <c r="F35"/>
  <c r="G35"/>
  <c r="H35"/>
  <c r="P35"/>
  <c r="Q35"/>
  <c r="R35"/>
  <c r="F36"/>
  <c r="G36"/>
  <c r="H36"/>
  <c r="P36"/>
  <c r="Q36"/>
  <c r="R36"/>
  <c r="F37"/>
  <c r="G37"/>
  <c r="H37"/>
  <c r="P37"/>
  <c r="Q37"/>
  <c r="R37"/>
  <c r="F38"/>
  <c r="G38"/>
  <c r="H38"/>
  <c r="P38"/>
  <c r="Q38"/>
  <c r="R38"/>
  <c r="F39"/>
  <c r="G39"/>
  <c r="H39"/>
  <c r="P39"/>
  <c r="Q39"/>
  <c r="R39"/>
  <c r="F40"/>
  <c r="G40"/>
  <c r="H40"/>
  <c r="P40"/>
  <c r="Q40"/>
  <c r="R40"/>
  <c r="F41"/>
  <c r="G41"/>
  <c r="H41"/>
  <c r="P41"/>
  <c r="Q41"/>
  <c r="R41"/>
  <c r="F42"/>
  <c r="G42"/>
  <c r="H42"/>
  <c r="P42"/>
  <c r="Q42"/>
  <c r="R42"/>
  <c r="C44"/>
  <c r="E16" i="6"/>
  <c r="G16" s="1"/>
  <c r="G41" s="1"/>
  <c r="C10" i="8" s="1"/>
  <c r="H16" i="6"/>
  <c r="H41" s="1"/>
  <c r="D10" i="8" s="1"/>
  <c r="J16" i="6"/>
  <c r="L16"/>
  <c r="M16"/>
  <c r="N16" s="1"/>
  <c r="N41" s="1"/>
  <c r="B11" i="8" s="1"/>
  <c r="F17" i="6"/>
  <c r="G17"/>
  <c r="H17"/>
  <c r="N17"/>
  <c r="O17"/>
  <c r="P17"/>
  <c r="F18"/>
  <c r="G18"/>
  <c r="H18"/>
  <c r="N18"/>
  <c r="O18"/>
  <c r="P18"/>
  <c r="F19"/>
  <c r="G19"/>
  <c r="H19"/>
  <c r="N19"/>
  <c r="O19"/>
  <c r="P19"/>
  <c r="F20"/>
  <c r="G20"/>
  <c r="H20"/>
  <c r="N20"/>
  <c r="O20"/>
  <c r="P20"/>
  <c r="F21"/>
  <c r="G21"/>
  <c r="H21"/>
  <c r="N21"/>
  <c r="O21"/>
  <c r="P21"/>
  <c r="F22"/>
  <c r="G22"/>
  <c r="H22"/>
  <c r="N22"/>
  <c r="O22"/>
  <c r="P22"/>
  <c r="F23"/>
  <c r="G23"/>
  <c r="H23"/>
  <c r="N23"/>
  <c r="O23"/>
  <c r="P23"/>
  <c r="F24"/>
  <c r="G24"/>
  <c r="H24"/>
  <c r="N24"/>
  <c r="O24"/>
  <c r="P24"/>
  <c r="F25"/>
  <c r="G25"/>
  <c r="H25"/>
  <c r="N25"/>
  <c r="O25"/>
  <c r="P25"/>
  <c r="F26"/>
  <c r="G26"/>
  <c r="H26"/>
  <c r="N26"/>
  <c r="O26"/>
  <c r="P26"/>
  <c r="F27"/>
  <c r="G27"/>
  <c r="H27"/>
  <c r="N27"/>
  <c r="O27"/>
  <c r="P27"/>
  <c r="F28"/>
  <c r="G28"/>
  <c r="H28"/>
  <c r="N28"/>
  <c r="O28"/>
  <c r="P28"/>
  <c r="F29"/>
  <c r="G29"/>
  <c r="H29"/>
  <c r="N29"/>
  <c r="O29"/>
  <c r="P29"/>
  <c r="F30"/>
  <c r="G30"/>
  <c r="H30"/>
  <c r="N30"/>
  <c r="O30"/>
  <c r="P30"/>
  <c r="F31"/>
  <c r="G31"/>
  <c r="H31"/>
  <c r="N31"/>
  <c r="O31"/>
  <c r="P31"/>
  <c r="F32"/>
  <c r="G32"/>
  <c r="H32"/>
  <c r="N32"/>
  <c r="O32"/>
  <c r="P32"/>
  <c r="F33"/>
  <c r="G33"/>
  <c r="H33"/>
  <c r="N33"/>
  <c r="O33"/>
  <c r="P33"/>
  <c r="F34"/>
  <c r="G34"/>
  <c r="H34"/>
  <c r="N34"/>
  <c r="O34"/>
  <c r="P34"/>
  <c r="F35"/>
  <c r="G35"/>
  <c r="H35"/>
  <c r="N35"/>
  <c r="O35"/>
  <c r="P35"/>
  <c r="F36"/>
  <c r="G36"/>
  <c r="H36"/>
  <c r="N36"/>
  <c r="O36"/>
  <c r="P36"/>
  <c r="F37"/>
  <c r="G37"/>
  <c r="H37"/>
  <c r="N37"/>
  <c r="O37"/>
  <c r="P37"/>
  <c r="F38"/>
  <c r="G38"/>
  <c r="H38"/>
  <c r="N38"/>
  <c r="O38"/>
  <c r="P38"/>
  <c r="F39"/>
  <c r="G39"/>
  <c r="H39"/>
  <c r="N39"/>
  <c r="O39"/>
  <c r="P39"/>
  <c r="C41"/>
  <c r="O16"/>
  <c r="O41" s="1"/>
  <c r="C11" i="8" s="1"/>
  <c r="P16" i="6"/>
  <c r="P41" s="1"/>
  <c r="D11" i="8" s="1"/>
  <c r="H19" i="9"/>
  <c r="H44" s="1"/>
  <c r="M14"/>
  <c r="L13"/>
  <c r="L11"/>
  <c r="L9"/>
  <c r="L7"/>
  <c r="L5"/>
  <c r="L3"/>
  <c r="L12" i="3"/>
  <c r="L10"/>
  <c r="L8"/>
  <c r="L6"/>
  <c r="L4"/>
  <c r="H16" i="5"/>
  <c r="H41" s="1"/>
  <c r="D8" i="8" s="1"/>
  <c r="L12" i="9"/>
  <c r="L10"/>
  <c r="L8"/>
  <c r="L6"/>
  <c r="L4"/>
  <c r="N13" i="3"/>
  <c r="N11"/>
  <c r="N9"/>
  <c r="N7"/>
  <c r="N5"/>
  <c r="N2" i="9"/>
  <c r="N4"/>
  <c r="N6"/>
  <c r="N8"/>
  <c r="N10"/>
  <c r="N12"/>
  <c r="N3"/>
  <c r="N7"/>
  <c r="N11"/>
  <c r="N5"/>
  <c r="N9"/>
  <c r="N13"/>
  <c r="P19" l="1"/>
  <c r="P44" s="1"/>
  <c r="B13" i="8" s="1"/>
  <c r="Q19" i="9"/>
  <c r="Q44" s="1"/>
  <c r="C13" i="8" s="1"/>
  <c r="R19" i="9"/>
  <c r="R44" s="1"/>
  <c r="D13" i="8" s="1"/>
  <c r="O19" i="3"/>
  <c r="O44" s="1"/>
  <c r="D12" i="8" s="1"/>
  <c r="M19" i="3"/>
  <c r="M44" s="1"/>
  <c r="B12" i="8" s="1"/>
  <c r="N19" i="3"/>
  <c r="N44" s="1"/>
  <c r="C12" i="8" s="1"/>
  <c r="K16" i="5"/>
  <c r="K41" s="1"/>
  <c r="B9" i="8" s="1"/>
  <c r="H19" i="3"/>
  <c r="H44" s="1"/>
  <c r="M16" i="5"/>
  <c r="M41" s="1"/>
  <c r="D9" i="8" s="1"/>
  <c r="F16" i="6"/>
  <c r="F41" s="1"/>
  <c r="B10" i="8" s="1"/>
  <c r="F16" i="5"/>
  <c r="F41" s="1"/>
  <c r="B8" i="8" s="1"/>
  <c r="F19" i="3"/>
  <c r="F44" s="1"/>
</calcChain>
</file>

<file path=xl/sharedStrings.xml><?xml version="1.0" encoding="utf-8"?>
<sst xmlns="http://schemas.openxmlformats.org/spreadsheetml/2006/main" count="452" uniqueCount="75">
  <si>
    <t>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</si>
  <si>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</si>
  <si>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</si>
  <si>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</si>
  <si>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</si>
  <si>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</si>
  <si>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</si>
  <si>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</si>
  <si>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</si>
  <si>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</si>
  <si>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</si>
  <si>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</si>
  <si>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</si>
  <si>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Exercice CONTACT</t>
  </si>
  <si>
    <t>Total</t>
  </si>
  <si>
    <t>Coef.</t>
  </si>
  <si>
    <t>Moyenne</t>
  </si>
  <si>
    <t>Tendance</t>
  </si>
  <si>
    <t>T. lissée</t>
  </si>
  <si>
    <t>Prev. Corr</t>
  </si>
  <si>
    <t>Ecart absolu moyen</t>
  </si>
  <si>
    <t>Ecart algébrique moyen</t>
  </si>
  <si>
    <t>Modèle</t>
  </si>
  <si>
    <t>Moyenne mobile sur 3 périodes</t>
  </si>
  <si>
    <t>Moyenne mobile sur 6 périodes</t>
  </si>
  <si>
    <t>Lissage exponentiel, coef. 0,1</t>
  </si>
  <si>
    <t>Lissage exponentiel, coef. 0,5</t>
  </si>
  <si>
    <t>Lissage exponentiel, coef. 0,3 + correction de saisonnalité</t>
  </si>
  <si>
    <t>Lissage exponentiel, coef. 0,3 + correction de tendance</t>
  </si>
  <si>
    <t>Prévision par moyenne mobile</t>
  </si>
  <si>
    <t>Prévision par lissage exponentiel</t>
  </si>
  <si>
    <t>Prévision par lissage exponentiel et correction de tendance</t>
  </si>
  <si>
    <t>Prévision par lissage exponentiel et correction de saisonnalité</t>
  </si>
  <si>
    <t>A. 1993</t>
  </si>
  <si>
    <t>A. 93+94</t>
  </si>
  <si>
    <t>Lissage exponentiel, coef. 0,3 + tendance + saisonnalité</t>
  </si>
  <si>
    <t>Demande</t>
  </si>
  <si>
    <t>Prévision</t>
  </si>
  <si>
    <t>Modèle naïf</t>
  </si>
  <si>
    <t>Droite de regression</t>
  </si>
  <si>
    <t>E.alg.M</t>
  </si>
  <si>
    <t>E.abs.M</t>
  </si>
  <si>
    <t>Récapitulation des résultats</t>
  </si>
  <si>
    <t>alpha :</t>
  </si>
  <si>
    <t>E.quad.M</t>
  </si>
  <si>
    <t>beta :</t>
  </si>
  <si>
    <t>Ecart quadratique</t>
  </si>
  <si>
    <t>Lissage exponentiel, coef. 0,3</t>
  </si>
  <si>
    <t>&lt;- Valeurs obtenues par la droite de regression</t>
  </si>
  <si>
    <t>Entrer la formule de calcul de la prévision dans les cellules bleues</t>
  </si>
  <si>
    <t>Ordonnée à l'origine</t>
  </si>
  <si>
    <t>Pente</t>
  </si>
  <si>
    <t>E.alg.M :</t>
  </si>
  <si>
    <t>E.abs.M :</t>
  </si>
  <si>
    <t>E.quad.M :</t>
  </si>
  <si>
    <t>écart algébrique moyen</t>
  </si>
  <si>
    <t>écart absolu moyen</t>
  </si>
  <si>
    <t>écart quadratique moyen</t>
  </si>
  <si>
    <t>Prévision sans correction de tendance</t>
  </si>
  <si>
    <t>Prévision avec correction de tendance</t>
  </si>
  <si>
    <t>Lissage sans correction de saisonnalité</t>
  </si>
  <si>
    <t>Lissage avec correction de saisonnalité</t>
  </si>
  <si>
    <t>D. Désaison</t>
  </si>
  <si>
    <t>Pr. Corr</t>
  </si>
  <si>
    <t>Prévision sans correction</t>
  </si>
  <si>
    <t>Prévision avec correction de tendance et de saisonnalité</t>
  </si>
  <si>
    <t>Prev. CT</t>
  </si>
  <si>
    <t>Prev. CS</t>
  </si>
  <si>
    <t>Légende :</t>
  </si>
  <si>
    <t>A. 2003</t>
  </si>
  <si>
    <t>A. 2004</t>
  </si>
  <si>
    <t>A. 2005</t>
  </si>
  <si>
    <t>Année 2003</t>
  </si>
  <si>
    <t>Année 2004</t>
  </si>
  <si>
    <t>Année 2005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</si>
</sst>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/>
    <xf numFmtId="1" fontId="0" fillId="3" borderId="0" xfId="0" applyNumberFormat="1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/>
    <xf numFmtId="1" fontId="3" fillId="0" borderId="0" xfId="0" applyNumberFormat="1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1" fontId="3" fillId="0" borderId="0" xfId="0" applyNumberFormat="1" applyFont="1"/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4" borderId="0" xfId="0" applyFont="1" applyFill="1"/>
    <xf numFmtId="0" fontId="0" fillId="4" borderId="0" xfId="0" applyFill="1" applyAlignment="1">
      <alignment horizontal="right"/>
    </xf>
    <xf numFmtId="0" fontId="0" fillId="4" borderId="0" xfId="0" applyFill="1"/>
    <xf numFmtId="0" fontId="4" fillId="4" borderId="0" xfId="0" applyFont="1" applyFill="1" applyAlignment="1">
      <alignment horizontal="left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1" fontId="2" fillId="5" borderId="4" xfId="0" applyNumberFormat="1" applyFont="1" applyFill="1" applyBorder="1" applyAlignment="1">
      <alignment horizontal="center"/>
    </xf>
    <xf numFmtId="0" fontId="2" fillId="5" borderId="5" xfId="0" applyFont="1" applyFill="1" applyBorder="1"/>
    <xf numFmtId="1" fontId="5" fillId="5" borderId="6" xfId="0" applyNumberFormat="1" applyFont="1" applyFill="1" applyBorder="1" applyAlignment="1">
      <alignment horizontal="center"/>
    </xf>
    <xf numFmtId="0" fontId="2" fillId="5" borderId="7" xfId="0" applyFont="1" applyFill="1" applyBorder="1"/>
    <xf numFmtId="1" fontId="5" fillId="5" borderId="8" xfId="0" applyNumberFormat="1" applyFont="1" applyFill="1" applyBorder="1" applyAlignment="1">
      <alignment horizontal="center"/>
    </xf>
    <xf numFmtId="0" fontId="2" fillId="5" borderId="9" xfId="0" applyFont="1" applyFill="1" applyBorder="1"/>
    <xf numFmtId="1" fontId="5" fillId="5" borderId="10" xfId="0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" fontId="5" fillId="5" borderId="11" xfId="0" applyNumberFormat="1" applyFont="1" applyFill="1" applyBorder="1" applyAlignment="1">
      <alignment horizontal="center"/>
    </xf>
    <xf numFmtId="1" fontId="5" fillId="5" borderId="12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1" fontId="5" fillId="5" borderId="14" xfId="0" applyNumberFormat="1" applyFont="1" applyFill="1" applyBorder="1" applyAlignment="1">
      <alignment horizontal="center"/>
    </xf>
    <xf numFmtId="1" fontId="5" fillId="5" borderId="4" xfId="0" applyNumberFormat="1" applyFont="1" applyFill="1" applyBorder="1" applyAlignment="1">
      <alignment horizontal="center"/>
    </xf>
    <xf numFmtId="0" fontId="1" fillId="0" borderId="0" xfId="0" applyFont="1" applyFill="1"/>
    <xf numFmtId="2" fontId="1" fillId="0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left"/>
    </xf>
    <xf numFmtId="0" fontId="1" fillId="6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" fontId="0" fillId="0" borderId="15" xfId="0" applyNumberFormat="1" applyBorder="1" applyAlignment="1">
      <alignment horizontal="center"/>
    </xf>
    <xf numFmtId="0" fontId="1" fillId="2" borderId="16" xfId="0" applyFont="1" applyFill="1" applyBorder="1"/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0" borderId="19" xfId="0" applyBorder="1"/>
    <xf numFmtId="1" fontId="0" fillId="0" borderId="20" xfId="0" applyNumberFormat="1" applyBorder="1" applyAlignment="1">
      <alignment horizontal="center"/>
    </xf>
    <xf numFmtId="0" fontId="0" fillId="0" borderId="21" xfId="0" applyBorder="1"/>
    <xf numFmtId="1" fontId="0" fillId="0" borderId="22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/>
    <xf numFmtId="1" fontId="0" fillId="7" borderId="0" xfId="0" applyNumberFormat="1" applyFill="1" applyAlignment="1">
      <alignment horizontal="center"/>
    </xf>
    <xf numFmtId="1" fontId="6" fillId="3" borderId="0" xfId="0" applyNumberFormat="1" applyFont="1" applyFill="1" applyAlignment="1">
      <alignment horizontal="center"/>
    </xf>
    <xf numFmtId="2" fontId="6" fillId="3" borderId="0" xfId="0" applyNumberFormat="1" applyFont="1" applyFill="1" applyAlignment="1">
      <alignment horizontal="center"/>
    </xf>
    <xf numFmtId="0" fontId="1" fillId="0" borderId="24" xfId="0" applyFont="1" applyBorder="1"/>
    <xf numFmtId="0" fontId="0" fillId="0" borderId="25" xfId="0" applyBorder="1"/>
    <xf numFmtId="0" fontId="0" fillId="0" borderId="26" xfId="0" applyBorder="1" applyAlignment="1">
      <alignment horizontal="center"/>
    </xf>
    <xf numFmtId="0" fontId="1" fillId="0" borderId="27" xfId="0" applyFont="1" applyBorder="1"/>
    <xf numFmtId="0" fontId="0" fillId="0" borderId="0" xfId="0" applyBorder="1"/>
    <xf numFmtId="0" fontId="0" fillId="0" borderId="28" xfId="0" applyBorder="1" applyAlignment="1">
      <alignment horizontal="center"/>
    </xf>
    <xf numFmtId="0" fontId="0" fillId="2" borderId="0" xfId="0" applyFill="1" applyBorder="1"/>
    <xf numFmtId="1" fontId="0" fillId="3" borderId="28" xfId="0" applyNumberFormat="1" applyFill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0" fontId="3" fillId="0" borderId="9" xfId="0" applyFont="1" applyBorder="1"/>
    <xf numFmtId="0" fontId="3" fillId="0" borderId="29" xfId="0" applyFont="1" applyBorder="1"/>
    <xf numFmtId="1" fontId="3" fillId="0" borderId="30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left"/>
    </xf>
    <xf numFmtId="0" fontId="1" fillId="0" borderId="25" xfId="0" applyFont="1" applyBorder="1"/>
    <xf numFmtId="1" fontId="1" fillId="2" borderId="27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1" fontId="0" fillId="5" borderId="27" xfId="0" applyNumberFormat="1" applyFill="1" applyBorder="1" applyAlignment="1">
      <alignment horizontal="center"/>
    </xf>
    <xf numFmtId="1" fontId="0" fillId="5" borderId="0" xfId="0" applyNumberFormat="1" applyFill="1" applyBorder="1" applyAlignment="1">
      <alignment horizontal="center"/>
    </xf>
    <xf numFmtId="1" fontId="0" fillId="5" borderId="28" xfId="0" applyNumberFormat="1" applyFill="1" applyBorder="1" applyAlignment="1">
      <alignment horizontal="center"/>
    </xf>
    <xf numFmtId="1" fontId="0" fillId="7" borderId="27" xfId="0" applyNumberFormat="1" applyFill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29" xfId="0" applyNumberFormat="1" applyFont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1" fontId="0" fillId="5" borderId="0" xfId="0" applyNumberFormat="1" applyFill="1" applyBorder="1"/>
    <xf numFmtId="1" fontId="3" fillId="0" borderId="29" xfId="0" applyNumberFormat="1" applyFont="1" applyBorder="1"/>
    <xf numFmtId="1" fontId="0" fillId="5" borderId="27" xfId="0" applyNumberFormat="1" applyFill="1" applyBorder="1"/>
    <xf numFmtId="1" fontId="0" fillId="7" borderId="27" xfId="0" applyNumberFormat="1" applyFill="1" applyBorder="1"/>
    <xf numFmtId="1" fontId="3" fillId="0" borderId="9" xfId="0" applyNumberFormat="1" applyFont="1" applyBorder="1"/>
    <xf numFmtId="0" fontId="0" fillId="0" borderId="0" xfId="0" applyFill="1"/>
    <xf numFmtId="0" fontId="0" fillId="2" borderId="25" xfId="0" applyFill="1" applyBorder="1"/>
    <xf numFmtId="0" fontId="0" fillId="5" borderId="26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1" fillId="0" borderId="9" xfId="0" applyFont="1" applyBorder="1"/>
    <xf numFmtId="0" fontId="0" fillId="2" borderId="29" xfId="0" applyFill="1" applyBorder="1"/>
    <xf numFmtId="1" fontId="0" fillId="3" borderId="30" xfId="0" applyNumberForma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0" borderId="27" xfId="0" applyBorder="1"/>
    <xf numFmtId="0" fontId="0" fillId="0" borderId="9" xfId="0" applyBorder="1"/>
    <xf numFmtId="0" fontId="6" fillId="0" borderId="0" xfId="0" applyFont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1" fontId="1" fillId="2" borderId="0" xfId="0" applyNumberFormat="1" applyFont="1" applyFill="1" applyBorder="1" applyAlignment="1">
      <alignment horizontal="center"/>
    </xf>
    <xf numFmtId="0" fontId="0" fillId="0" borderId="26" xfId="0" applyBorder="1"/>
    <xf numFmtId="1" fontId="1" fillId="0" borderId="27" xfId="0" applyNumberFormat="1" applyFont="1" applyBorder="1" applyAlignment="1">
      <alignment horizontal="right"/>
    </xf>
    <xf numFmtId="0" fontId="1" fillId="6" borderId="0" xfId="0" applyFont="1" applyFill="1" applyBorder="1" applyAlignment="1">
      <alignment horizontal="left"/>
    </xf>
    <xf numFmtId="0" fontId="0" fillId="0" borderId="28" xfId="0" applyBorder="1"/>
    <xf numFmtId="0" fontId="1" fillId="0" borderId="25" xfId="0" applyFont="1" applyBorder="1" applyAlignment="1">
      <alignment horizontal="right"/>
    </xf>
    <xf numFmtId="2" fontId="1" fillId="0" borderId="25" xfId="0" applyNumberFormat="1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1" fontId="0" fillId="0" borderId="0" xfId="0" applyNumberFormat="1" applyBorder="1" applyAlignment="1">
      <alignment horizontal="center"/>
    </xf>
    <xf numFmtId="1" fontId="3" fillId="0" borderId="30" xfId="0" applyNumberFormat="1" applyFont="1" applyBorder="1"/>
    <xf numFmtId="1" fontId="0" fillId="7" borderId="0" xfId="0" applyNumberFormat="1" applyFill="1" applyBorder="1" applyAlignment="1">
      <alignment horizontal="center"/>
    </xf>
    <xf numFmtId="0" fontId="0" fillId="6" borderId="0" xfId="0" applyFill="1" applyBorder="1" applyAlignment="1">
      <alignment horizontal="left"/>
    </xf>
    <xf numFmtId="1" fontId="0" fillId="0" borderId="25" xfId="0" applyNumberFormat="1" applyBorder="1" applyAlignment="1">
      <alignment horizontal="center"/>
    </xf>
    <xf numFmtId="2" fontId="1" fillId="0" borderId="26" xfId="0" applyNumberFormat="1" applyFont="1" applyFill="1" applyBorder="1" applyAlignment="1">
      <alignment horizontal="center"/>
    </xf>
    <xf numFmtId="2" fontId="1" fillId="0" borderId="28" xfId="0" applyNumberFormat="1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1" fillId="0" borderId="24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2" borderId="24" xfId="0" applyFont="1" applyFill="1" applyBorder="1"/>
    <xf numFmtId="0" fontId="1" fillId="2" borderId="25" xfId="0" applyFont="1" applyFill="1" applyBorder="1"/>
    <xf numFmtId="0" fontId="1" fillId="2" borderId="26" xfId="0" applyFont="1" applyFill="1" applyBorder="1"/>
    <xf numFmtId="0" fontId="0" fillId="5" borderId="27" xfId="0" applyFill="1" applyBorder="1"/>
    <xf numFmtId="2" fontId="1" fillId="5" borderId="0" xfId="0" applyNumberFormat="1" applyFont="1" applyFill="1" applyBorder="1" applyAlignment="1">
      <alignment horizontal="center"/>
    </xf>
    <xf numFmtId="2" fontId="1" fillId="5" borderId="28" xfId="0" applyNumberFormat="1" applyFont="1" applyFill="1" applyBorder="1" applyAlignment="1">
      <alignment horizontal="center"/>
    </xf>
    <xf numFmtId="0" fontId="0" fillId="5" borderId="9" xfId="0" applyFill="1" applyBorder="1"/>
    <xf numFmtId="1" fontId="1" fillId="5" borderId="29" xfId="0" applyNumberFormat="1" applyFont="1" applyFill="1" applyBorder="1" applyAlignment="1">
      <alignment horizontal="center"/>
    </xf>
    <xf numFmtId="1" fontId="0" fillId="5" borderId="29" xfId="0" applyNumberFormat="1" applyFill="1" applyBorder="1" applyAlignment="1">
      <alignment horizontal="center"/>
    </xf>
    <xf numFmtId="2" fontId="1" fillId="5" borderId="30" xfId="0" applyNumberFormat="1" applyFont="1" applyFill="1" applyBorder="1" applyAlignment="1">
      <alignment horizontal="center"/>
    </xf>
    <xf numFmtId="2" fontId="1" fillId="5" borderId="0" xfId="0" applyNumberFormat="1" applyFont="1" applyFill="1" applyBorder="1"/>
    <xf numFmtId="1" fontId="1" fillId="5" borderId="29" xfId="0" applyNumberFormat="1" applyFont="1" applyFill="1" applyBorder="1"/>
    <xf numFmtId="1" fontId="0" fillId="5" borderId="29" xfId="0" applyNumberFormat="1" applyFill="1" applyBorder="1"/>
    <xf numFmtId="0" fontId="0" fillId="5" borderId="30" xfId="0" applyFill="1" applyBorder="1" applyAlignment="1">
      <alignment horizontal="center"/>
    </xf>
    <xf numFmtId="0" fontId="1" fillId="0" borderId="27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Série chronologique + prévision naïve</a:t>
            </a:r>
          </a:p>
        </c:rich>
      </c:tx>
      <c:layout>
        <c:manualLayout>
          <c:xMode val="edge"/>
          <c:yMode val="edge"/>
          <c:x val="0.1775840028730033"/>
          <c:y val="2.92275574112734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6070005558027374E-2"/>
          <c:y val="0.11691022964509394"/>
          <c:w val="0.88500853604970664"/>
          <c:h val="0.63674321503131526"/>
        </c:manualLayout>
      </c:layout>
      <c:lineChart>
        <c:grouping val="standard"/>
        <c:ser>
          <c:idx val="0"/>
          <c:order val="0"/>
          <c:tx>
            <c:v>Demande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Données!$B$20:$B$55</c:f>
              <c:strCache>
                <c:ptCount val="36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Janvier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Décembre</c:v>
                </c:pt>
                <c:pt idx="24">
                  <c:v>Janvier</c:v>
                </c:pt>
                <c:pt idx="25">
                  <c:v>Février</c:v>
                </c:pt>
                <c:pt idx="26">
                  <c:v>Mars</c:v>
                </c:pt>
                <c:pt idx="27">
                  <c:v>Avril</c:v>
                </c:pt>
                <c:pt idx="28">
                  <c:v>Mai</c:v>
                </c:pt>
                <c:pt idx="29">
                  <c:v>Juin</c:v>
                </c:pt>
                <c:pt idx="30">
                  <c:v>Juillet</c:v>
                </c:pt>
                <c:pt idx="31">
                  <c:v>Août</c:v>
                </c:pt>
                <c:pt idx="32">
                  <c:v>Septembre</c:v>
                </c:pt>
                <c:pt idx="33">
                  <c:v>Octobre</c:v>
                </c:pt>
                <c:pt idx="34">
                  <c:v>Novembre</c:v>
                </c:pt>
                <c:pt idx="35">
                  <c:v>Décembre</c:v>
                </c:pt>
              </c:strCache>
            </c:strRef>
          </c:cat>
          <c:val>
            <c:numRef>
              <c:f>Données!$C$20:$C$55</c:f>
              <c:numCache>
                <c:formatCode>General</c:formatCode>
                <c:ptCount val="36"/>
                <c:pt idx="0">
                  <c:v>892</c:v>
                </c:pt>
                <c:pt idx="1">
                  <c:v>1114</c:v>
                </c:pt>
                <c:pt idx="2">
                  <c:v>1280</c:v>
                </c:pt>
                <c:pt idx="3">
                  <c:v>1328</c:v>
                </c:pt>
                <c:pt idx="4">
                  <c:v>1253</c:v>
                </c:pt>
                <c:pt idx="5">
                  <c:v>1125</c:v>
                </c:pt>
                <c:pt idx="6">
                  <c:v>1197</c:v>
                </c:pt>
                <c:pt idx="7">
                  <c:v>867</c:v>
                </c:pt>
                <c:pt idx="8">
                  <c:v>1406</c:v>
                </c:pt>
                <c:pt idx="9">
                  <c:v>1503</c:v>
                </c:pt>
                <c:pt idx="10">
                  <c:v>1068</c:v>
                </c:pt>
                <c:pt idx="11">
                  <c:v>979</c:v>
                </c:pt>
                <c:pt idx="12" formatCode="0">
                  <c:v>1031</c:v>
                </c:pt>
                <c:pt idx="13" formatCode="0">
                  <c:v>1353</c:v>
                </c:pt>
                <c:pt idx="14" formatCode="0">
                  <c:v>1512</c:v>
                </c:pt>
                <c:pt idx="15" formatCode="0">
                  <c:v>1670</c:v>
                </c:pt>
                <c:pt idx="16" formatCode="0">
                  <c:v>1523</c:v>
                </c:pt>
                <c:pt idx="17" formatCode="0">
                  <c:v>1386</c:v>
                </c:pt>
                <c:pt idx="18" formatCode="0">
                  <c:v>1351</c:v>
                </c:pt>
                <c:pt idx="19" formatCode="0">
                  <c:v>1075</c:v>
                </c:pt>
                <c:pt idx="20" formatCode="0">
                  <c:v>1623</c:v>
                </c:pt>
                <c:pt idx="21" formatCode="0">
                  <c:v>1756</c:v>
                </c:pt>
                <c:pt idx="22" formatCode="0">
                  <c:v>1346</c:v>
                </c:pt>
                <c:pt idx="23" formatCode="0">
                  <c:v>1031</c:v>
                </c:pt>
                <c:pt idx="24" formatCode="0">
                  <c:v>1154</c:v>
                </c:pt>
                <c:pt idx="25" formatCode="0">
                  <c:v>1567</c:v>
                </c:pt>
                <c:pt idx="26" formatCode="0">
                  <c:v>1709</c:v>
                </c:pt>
                <c:pt idx="27" formatCode="0">
                  <c:v>1998</c:v>
                </c:pt>
                <c:pt idx="28" formatCode="0">
                  <c:v>1891</c:v>
                </c:pt>
                <c:pt idx="29" formatCode="0">
                  <c:v>1639</c:v>
                </c:pt>
                <c:pt idx="30" formatCode="0">
                  <c:v>1504</c:v>
                </c:pt>
                <c:pt idx="31" formatCode="0">
                  <c:v>1271</c:v>
                </c:pt>
                <c:pt idx="32" formatCode="0">
                  <c:v>1786</c:v>
                </c:pt>
                <c:pt idx="33" formatCode="0">
                  <c:v>1941</c:v>
                </c:pt>
                <c:pt idx="34" formatCode="0">
                  <c:v>1606</c:v>
                </c:pt>
                <c:pt idx="35" formatCode="0">
                  <c:v>1389</c:v>
                </c:pt>
              </c:numCache>
            </c:numRef>
          </c:val>
        </c:ser>
        <c:ser>
          <c:idx val="1"/>
          <c:order val="1"/>
          <c:tx>
            <c:v>Droite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Données!$K$20:$K$55</c:f>
              <c:numCache>
                <c:formatCode>0</c:formatCode>
                <c:ptCount val="36"/>
              </c:numCache>
            </c:numRef>
          </c:val>
        </c:ser>
        <c:ser>
          <c:idx val="2"/>
          <c:order val="2"/>
          <c:tx>
            <c:v>Prévision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Données!$E$20:$E$55</c:f>
              <c:numCache>
                <c:formatCode>General</c:formatCode>
                <c:ptCount val="36"/>
                <c:pt idx="0">
                  <c:v>892</c:v>
                </c:pt>
              </c:numCache>
            </c:numRef>
          </c:val>
        </c:ser>
        <c:marker val="1"/>
        <c:axId val="154932352"/>
        <c:axId val="154933888"/>
      </c:lineChart>
      <c:catAx>
        <c:axId val="15493235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4933888"/>
        <c:crosses val="autoZero"/>
        <c:auto val="1"/>
        <c:lblAlgn val="ctr"/>
        <c:lblOffset val="100"/>
        <c:tickLblSkip val="2"/>
        <c:tickMarkSkip val="1"/>
      </c:catAx>
      <c:valAx>
        <c:axId val="1549338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49323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4206741624545839"/>
          <c:y val="0.93319415448851772"/>
          <c:w val="0.73508112795944169"/>
          <c:h val="0.9874739039665970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Moyenne mobile</a:t>
            </a:r>
          </a:p>
        </c:rich>
      </c:tx>
      <c:layout>
        <c:manualLayout>
          <c:xMode val="edge"/>
          <c:yMode val="edge"/>
          <c:x val="0.43010809132729372"/>
          <c:y val="2.222222222222222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8548477072408798E-2"/>
          <c:y val="0.11746068161173615"/>
          <c:w val="0.84408712944064157"/>
          <c:h val="0.54920805186027988"/>
        </c:manualLayout>
      </c:layout>
      <c:lineChart>
        <c:grouping val="standard"/>
        <c:ser>
          <c:idx val="0"/>
          <c:order val="0"/>
          <c:tx>
            <c:v>Demande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'Moyenne mobile'!$B$16:$B$39</c:f>
              <c:strCache>
                <c:ptCount val="2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Janvier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Décembre</c:v>
                </c:pt>
              </c:strCache>
            </c:strRef>
          </c:cat>
          <c:val>
            <c:numRef>
              <c:f>'Moyenne mobile'!$C$16:$C$39</c:f>
              <c:numCache>
                <c:formatCode>0</c:formatCode>
                <c:ptCount val="24"/>
                <c:pt idx="0">
                  <c:v>1031</c:v>
                </c:pt>
                <c:pt idx="1">
                  <c:v>1353</c:v>
                </c:pt>
                <c:pt idx="2">
                  <c:v>1512</c:v>
                </c:pt>
                <c:pt idx="3">
                  <c:v>1670</c:v>
                </c:pt>
                <c:pt idx="4">
                  <c:v>1523</c:v>
                </c:pt>
                <c:pt idx="5">
                  <c:v>1386</c:v>
                </c:pt>
                <c:pt idx="6">
                  <c:v>1351</c:v>
                </c:pt>
                <c:pt idx="7">
                  <c:v>1075</c:v>
                </c:pt>
                <c:pt idx="8">
                  <c:v>1623</c:v>
                </c:pt>
                <c:pt idx="9">
                  <c:v>1756</c:v>
                </c:pt>
                <c:pt idx="10">
                  <c:v>1346</c:v>
                </c:pt>
                <c:pt idx="11">
                  <c:v>1031</c:v>
                </c:pt>
                <c:pt idx="12">
                  <c:v>1154</c:v>
                </c:pt>
                <c:pt idx="13">
                  <c:v>1567</c:v>
                </c:pt>
                <c:pt idx="14">
                  <c:v>1709</c:v>
                </c:pt>
                <c:pt idx="15">
                  <c:v>1998</c:v>
                </c:pt>
                <c:pt idx="16">
                  <c:v>1891</c:v>
                </c:pt>
                <c:pt idx="17">
                  <c:v>1639</c:v>
                </c:pt>
                <c:pt idx="18">
                  <c:v>1504</c:v>
                </c:pt>
                <c:pt idx="19">
                  <c:v>1271</c:v>
                </c:pt>
                <c:pt idx="20">
                  <c:v>1786</c:v>
                </c:pt>
                <c:pt idx="21">
                  <c:v>1941</c:v>
                </c:pt>
                <c:pt idx="22">
                  <c:v>1606</c:v>
                </c:pt>
                <c:pt idx="23">
                  <c:v>1389</c:v>
                </c:pt>
              </c:numCache>
            </c:numRef>
          </c:val>
        </c:ser>
        <c:ser>
          <c:idx val="1"/>
          <c:order val="1"/>
          <c:tx>
            <c:v>Prévision/3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'Moyenne mobile'!$B$16:$B$39</c:f>
              <c:strCache>
                <c:ptCount val="2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Janvier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Décembre</c:v>
                </c:pt>
              </c:strCache>
            </c:strRef>
          </c:cat>
          <c:val>
            <c:numRef>
              <c:f>'Moyenne mobile'!$E$16:$E$39</c:f>
              <c:numCache>
                <c:formatCode>0</c:formatCode>
                <c:ptCount val="24"/>
                <c:pt idx="0">
                  <c:v>1183.3333333333333</c:v>
                </c:pt>
              </c:numCache>
            </c:numRef>
          </c:val>
        </c:ser>
        <c:ser>
          <c:idx val="2"/>
          <c:order val="2"/>
          <c:tx>
            <c:v>Prévision/6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'Moyenne mobile'!$J$16:$J$39</c:f>
              <c:numCache>
                <c:formatCode>0</c:formatCode>
                <c:ptCount val="24"/>
                <c:pt idx="0">
                  <c:v>1170</c:v>
                </c:pt>
              </c:numCache>
            </c:numRef>
          </c:val>
        </c:ser>
        <c:marker val="1"/>
        <c:axId val="157310976"/>
        <c:axId val="157312512"/>
      </c:lineChart>
      <c:catAx>
        <c:axId val="1573109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7312512"/>
        <c:crosses val="autoZero"/>
        <c:auto val="1"/>
        <c:lblAlgn val="ctr"/>
        <c:lblOffset val="100"/>
        <c:tickLblSkip val="1"/>
        <c:tickMarkSkip val="1"/>
      </c:catAx>
      <c:valAx>
        <c:axId val="1573125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7310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4193576609375439"/>
          <c:y val="0.89841536474607342"/>
          <c:w val="0.68951697570061798"/>
          <c:h val="0.9809553805774278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6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Lissage exponentiel</a:t>
            </a:r>
          </a:p>
        </c:rich>
      </c:tx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v>Demande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Lissage!$B$16:$B$39</c:f>
              <c:strCache>
                <c:ptCount val="2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Janvier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Décembre</c:v>
                </c:pt>
              </c:strCache>
            </c:strRef>
          </c:cat>
          <c:val>
            <c:numRef>
              <c:f>Lissage!$C$16:$C$39</c:f>
              <c:numCache>
                <c:formatCode>0</c:formatCode>
                <c:ptCount val="24"/>
                <c:pt idx="0">
                  <c:v>1031</c:v>
                </c:pt>
                <c:pt idx="1">
                  <c:v>1353</c:v>
                </c:pt>
                <c:pt idx="2">
                  <c:v>1512</c:v>
                </c:pt>
                <c:pt idx="3">
                  <c:v>1670</c:v>
                </c:pt>
                <c:pt idx="4">
                  <c:v>1523</c:v>
                </c:pt>
                <c:pt idx="5">
                  <c:v>1386</c:v>
                </c:pt>
                <c:pt idx="6">
                  <c:v>1351</c:v>
                </c:pt>
                <c:pt idx="7">
                  <c:v>1075</c:v>
                </c:pt>
                <c:pt idx="8">
                  <c:v>1623</c:v>
                </c:pt>
                <c:pt idx="9">
                  <c:v>1756</c:v>
                </c:pt>
                <c:pt idx="10">
                  <c:v>1346</c:v>
                </c:pt>
                <c:pt idx="11">
                  <c:v>1031</c:v>
                </c:pt>
                <c:pt idx="12">
                  <c:v>1154</c:v>
                </c:pt>
                <c:pt idx="13">
                  <c:v>1567</c:v>
                </c:pt>
                <c:pt idx="14">
                  <c:v>1709</c:v>
                </c:pt>
                <c:pt idx="15">
                  <c:v>1998</c:v>
                </c:pt>
                <c:pt idx="16">
                  <c:v>1891</c:v>
                </c:pt>
                <c:pt idx="17">
                  <c:v>1639</c:v>
                </c:pt>
                <c:pt idx="18">
                  <c:v>1504</c:v>
                </c:pt>
                <c:pt idx="19">
                  <c:v>1271</c:v>
                </c:pt>
                <c:pt idx="20">
                  <c:v>1786</c:v>
                </c:pt>
                <c:pt idx="21">
                  <c:v>1941</c:v>
                </c:pt>
                <c:pt idx="22">
                  <c:v>1606</c:v>
                </c:pt>
                <c:pt idx="23">
                  <c:v>1389</c:v>
                </c:pt>
              </c:numCache>
            </c:numRef>
          </c:val>
        </c:ser>
        <c:ser>
          <c:idx val="1"/>
          <c:order val="1"/>
          <c:tx>
            <c:v>Prévision (0.1)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Lissage!$B$16:$B$39</c:f>
              <c:strCache>
                <c:ptCount val="2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Janvier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Décembre</c:v>
                </c:pt>
              </c:strCache>
            </c:strRef>
          </c:cat>
          <c:val>
            <c:numRef>
              <c:f>Lissage!$E$16:$E$39</c:f>
              <c:numCache>
                <c:formatCode>0</c:formatCode>
                <c:ptCount val="24"/>
                <c:pt idx="0">
                  <c:v>1150.9000000000001</c:v>
                </c:pt>
              </c:numCache>
            </c:numRef>
          </c:val>
        </c:ser>
        <c:ser>
          <c:idx val="2"/>
          <c:order val="2"/>
          <c:tx>
            <c:v>Prévision (0.5)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Lissage!$J$16:$J$39</c:f>
              <c:numCache>
                <c:formatCode>0</c:formatCode>
                <c:ptCount val="24"/>
                <c:pt idx="0">
                  <c:v>1074.5</c:v>
                </c:pt>
              </c:numCache>
            </c:numRef>
          </c:val>
        </c:ser>
        <c:marker val="1"/>
        <c:axId val="154972928"/>
        <c:axId val="154974464"/>
      </c:lineChart>
      <c:catAx>
        <c:axId val="1549729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4974464"/>
        <c:crosses val="autoZero"/>
        <c:auto val="1"/>
        <c:lblAlgn val="ctr"/>
        <c:lblOffset val="100"/>
        <c:tickLblSkip val="1"/>
        <c:tickMarkSkip val="1"/>
      </c:catAx>
      <c:valAx>
        <c:axId val="1549744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497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Lissage exponentiel + correction de tendance</a:t>
            </a:r>
          </a:p>
        </c:rich>
      </c:tx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v>Demande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Tendance!$B$16:$B$39</c:f>
              <c:strCache>
                <c:ptCount val="2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Janvier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Décembre</c:v>
                </c:pt>
              </c:strCache>
            </c:strRef>
          </c:cat>
          <c:val>
            <c:numRef>
              <c:f>Tendance!$C$16:$C$39</c:f>
              <c:numCache>
                <c:formatCode>0</c:formatCode>
                <c:ptCount val="24"/>
                <c:pt idx="0">
                  <c:v>1031</c:v>
                </c:pt>
                <c:pt idx="1">
                  <c:v>1353</c:v>
                </c:pt>
                <c:pt idx="2">
                  <c:v>1512</c:v>
                </c:pt>
                <c:pt idx="3">
                  <c:v>1670</c:v>
                </c:pt>
                <c:pt idx="4">
                  <c:v>1523</c:v>
                </c:pt>
                <c:pt idx="5">
                  <c:v>1386</c:v>
                </c:pt>
                <c:pt idx="6">
                  <c:v>1351</c:v>
                </c:pt>
                <c:pt idx="7">
                  <c:v>1075</c:v>
                </c:pt>
                <c:pt idx="8">
                  <c:v>1623</c:v>
                </c:pt>
                <c:pt idx="9">
                  <c:v>1756</c:v>
                </c:pt>
                <c:pt idx="10">
                  <c:v>1346</c:v>
                </c:pt>
                <c:pt idx="11">
                  <c:v>1031</c:v>
                </c:pt>
                <c:pt idx="12">
                  <c:v>1154</c:v>
                </c:pt>
                <c:pt idx="13">
                  <c:v>1567</c:v>
                </c:pt>
                <c:pt idx="14">
                  <c:v>1709</c:v>
                </c:pt>
                <c:pt idx="15">
                  <c:v>1998</c:v>
                </c:pt>
                <c:pt idx="16">
                  <c:v>1891</c:v>
                </c:pt>
                <c:pt idx="17">
                  <c:v>1639</c:v>
                </c:pt>
                <c:pt idx="18">
                  <c:v>1504</c:v>
                </c:pt>
                <c:pt idx="19">
                  <c:v>1271</c:v>
                </c:pt>
                <c:pt idx="20">
                  <c:v>1786</c:v>
                </c:pt>
                <c:pt idx="21">
                  <c:v>1941</c:v>
                </c:pt>
                <c:pt idx="22">
                  <c:v>1606</c:v>
                </c:pt>
                <c:pt idx="23">
                  <c:v>1389</c:v>
                </c:pt>
              </c:numCache>
            </c:numRef>
          </c:val>
        </c:ser>
        <c:ser>
          <c:idx val="1"/>
          <c:order val="1"/>
          <c:tx>
            <c:v>Prévision (0.3)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Tendance!$B$16:$B$39</c:f>
              <c:strCache>
                <c:ptCount val="2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Janvier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Décembre</c:v>
                </c:pt>
              </c:strCache>
            </c:strRef>
          </c:cat>
          <c:val>
            <c:numRef>
              <c:f>Tendance!$E$16:$E$39</c:f>
              <c:numCache>
                <c:formatCode>0</c:formatCode>
                <c:ptCount val="24"/>
                <c:pt idx="0">
                  <c:v>1112.7</c:v>
                </c:pt>
              </c:numCache>
            </c:numRef>
          </c:val>
        </c:ser>
        <c:ser>
          <c:idx val="2"/>
          <c:order val="2"/>
          <c:tx>
            <c:v>Prévision corrigée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Tendance!$B$16:$B$39</c:f>
              <c:strCache>
                <c:ptCount val="2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Janvier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Décembre</c:v>
                </c:pt>
              </c:strCache>
            </c:strRef>
          </c:cat>
          <c:val>
            <c:numRef>
              <c:f>Tendance!$M$16:$M$39</c:f>
              <c:numCache>
                <c:formatCode>0</c:formatCode>
                <c:ptCount val="24"/>
                <c:pt idx="0">
                  <c:v>1132.7</c:v>
                </c:pt>
              </c:numCache>
            </c:numRef>
          </c:val>
        </c:ser>
        <c:marker val="1"/>
        <c:axId val="157452928"/>
        <c:axId val="157462912"/>
      </c:lineChart>
      <c:catAx>
        <c:axId val="1574529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7462912"/>
        <c:crosses val="autoZero"/>
        <c:auto val="1"/>
        <c:lblAlgn val="ctr"/>
        <c:lblOffset val="100"/>
        <c:tickLblSkip val="1"/>
        <c:tickMarkSkip val="1"/>
      </c:catAx>
      <c:valAx>
        <c:axId val="1574629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745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6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Lissage exponentiel + correction de saisonnalité</a:t>
            </a:r>
          </a:p>
        </c:rich>
      </c:tx>
      <c:layout>
        <c:manualLayout>
          <c:xMode val="edge"/>
          <c:yMode val="edge"/>
          <c:x val="0.16371092085522052"/>
          <c:y val="3.21100917431192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040987674387465E-2"/>
          <c:y val="0.13532125246520713"/>
          <c:w val="0.89222433240983945"/>
          <c:h val="0.58027587921521018"/>
        </c:manualLayout>
      </c:layout>
      <c:lineChart>
        <c:grouping val="standard"/>
        <c:ser>
          <c:idx val="0"/>
          <c:order val="0"/>
          <c:tx>
            <c:v>Demande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Saisonnalité!$B$19:$B$42</c:f>
              <c:strCache>
                <c:ptCount val="2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Janvier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Décembre</c:v>
                </c:pt>
              </c:strCache>
            </c:strRef>
          </c:cat>
          <c:val>
            <c:numRef>
              <c:f>Saisonnalité!$C$19:$C$42</c:f>
              <c:numCache>
                <c:formatCode>0</c:formatCode>
                <c:ptCount val="24"/>
                <c:pt idx="0">
                  <c:v>1031</c:v>
                </c:pt>
                <c:pt idx="1">
                  <c:v>1353</c:v>
                </c:pt>
                <c:pt idx="2">
                  <c:v>1512</c:v>
                </c:pt>
                <c:pt idx="3">
                  <c:v>1670</c:v>
                </c:pt>
                <c:pt idx="4">
                  <c:v>1523</c:v>
                </c:pt>
                <c:pt idx="5">
                  <c:v>1386</c:v>
                </c:pt>
                <c:pt idx="6">
                  <c:v>1351</c:v>
                </c:pt>
                <c:pt idx="7">
                  <c:v>1075</c:v>
                </c:pt>
                <c:pt idx="8">
                  <c:v>1623</c:v>
                </c:pt>
                <c:pt idx="9">
                  <c:v>1756</c:v>
                </c:pt>
                <c:pt idx="10">
                  <c:v>1346</c:v>
                </c:pt>
                <c:pt idx="11">
                  <c:v>1031</c:v>
                </c:pt>
                <c:pt idx="12">
                  <c:v>1154</c:v>
                </c:pt>
                <c:pt idx="13">
                  <c:v>1567</c:v>
                </c:pt>
                <c:pt idx="14">
                  <c:v>1709</c:v>
                </c:pt>
                <c:pt idx="15">
                  <c:v>1998</c:v>
                </c:pt>
                <c:pt idx="16">
                  <c:v>1891</c:v>
                </c:pt>
                <c:pt idx="17">
                  <c:v>1639</c:v>
                </c:pt>
                <c:pt idx="18">
                  <c:v>1504</c:v>
                </c:pt>
                <c:pt idx="19">
                  <c:v>1271</c:v>
                </c:pt>
                <c:pt idx="20">
                  <c:v>1786</c:v>
                </c:pt>
                <c:pt idx="21">
                  <c:v>1941</c:v>
                </c:pt>
                <c:pt idx="22">
                  <c:v>1606</c:v>
                </c:pt>
                <c:pt idx="23">
                  <c:v>1389</c:v>
                </c:pt>
              </c:numCache>
            </c:numRef>
          </c:val>
        </c:ser>
        <c:ser>
          <c:idx val="1"/>
          <c:order val="1"/>
          <c:tx>
            <c:v>Prévision (0.3)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Saisonnalité!$B$19:$B$42</c:f>
              <c:strCache>
                <c:ptCount val="2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Janvier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Décembre</c:v>
                </c:pt>
              </c:strCache>
            </c:strRef>
          </c:cat>
          <c:val>
            <c:numRef>
              <c:f>Saisonnalité!$E$19:$E$42</c:f>
              <c:numCache>
                <c:formatCode>0</c:formatCode>
                <c:ptCount val="24"/>
                <c:pt idx="0">
                  <c:v>1112.7</c:v>
                </c:pt>
              </c:numCache>
            </c:numRef>
          </c:val>
        </c:ser>
        <c:ser>
          <c:idx val="2"/>
          <c:order val="2"/>
          <c:tx>
            <c:v>Prévision corrigée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Saisonnalité!$B$19:$B$42</c:f>
              <c:strCache>
                <c:ptCount val="2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Janvier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Décembre</c:v>
                </c:pt>
              </c:strCache>
            </c:strRef>
          </c:cat>
          <c:val>
            <c:numRef>
              <c:f>Saisonnalité!$L$19:$L$42</c:f>
              <c:numCache>
                <c:formatCode>0</c:formatCode>
                <c:ptCount val="24"/>
                <c:pt idx="0">
                  <c:v>933.69999999999993</c:v>
                </c:pt>
              </c:numCache>
            </c:numRef>
          </c:val>
        </c:ser>
        <c:ser>
          <c:idx val="3"/>
          <c:order val="3"/>
          <c:tx>
            <c:v>Dem_desaison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Saisonnalité!$J$19:$J$42</c:f>
              <c:numCache>
                <c:formatCode>0</c:formatCode>
                <c:ptCount val="24"/>
                <c:pt idx="0">
                  <c:v>1349.6236920777278</c:v>
                </c:pt>
              </c:numCache>
            </c:numRef>
          </c:val>
        </c:ser>
        <c:marker val="1"/>
        <c:axId val="157360128"/>
        <c:axId val="157361664"/>
      </c:lineChart>
      <c:catAx>
        <c:axId val="1573601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7361664"/>
        <c:crosses val="autoZero"/>
        <c:auto val="1"/>
        <c:lblAlgn val="ctr"/>
        <c:lblOffset val="100"/>
        <c:tickLblSkip val="1"/>
        <c:tickMarkSkip val="1"/>
      </c:catAx>
      <c:valAx>
        <c:axId val="1573616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73601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8417476805849473"/>
          <c:y val="0.92660646776951039"/>
          <c:w val="0.88676728505798985"/>
          <c:h val="0.9862394952924461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Lissage exponentiel + tendance et saisonnalité</a:t>
            </a:r>
          </a:p>
        </c:rich>
      </c:tx>
      <c:layout>
        <c:manualLayout>
          <c:xMode val="edge"/>
          <c:yMode val="edge"/>
          <c:x val="0.17900403768506057"/>
          <c:y val="3.09734513274336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8829071332436074E-2"/>
          <c:y val="0.16592920353982302"/>
          <c:w val="0.89367429340511439"/>
          <c:h val="0.6084070796460177"/>
        </c:manualLayout>
      </c:layout>
      <c:lineChart>
        <c:grouping val="standard"/>
        <c:ser>
          <c:idx val="0"/>
          <c:order val="0"/>
          <c:tx>
            <c:v>Demande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'Tend+Saison'!$B$19:$B$42</c:f>
              <c:strCache>
                <c:ptCount val="2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Janvier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Décembre</c:v>
                </c:pt>
              </c:strCache>
            </c:strRef>
          </c:cat>
          <c:val>
            <c:numRef>
              <c:f>'Tend+Saison'!$C$19:$C$42</c:f>
              <c:numCache>
                <c:formatCode>0</c:formatCode>
                <c:ptCount val="24"/>
                <c:pt idx="0">
                  <c:v>1031</c:v>
                </c:pt>
                <c:pt idx="1">
                  <c:v>1353</c:v>
                </c:pt>
                <c:pt idx="2">
                  <c:v>1512</c:v>
                </c:pt>
                <c:pt idx="3">
                  <c:v>1670</c:v>
                </c:pt>
                <c:pt idx="4">
                  <c:v>1523</c:v>
                </c:pt>
                <c:pt idx="5">
                  <c:v>1386</c:v>
                </c:pt>
                <c:pt idx="6">
                  <c:v>1351</c:v>
                </c:pt>
                <c:pt idx="7">
                  <c:v>1075</c:v>
                </c:pt>
                <c:pt idx="8">
                  <c:v>1623</c:v>
                </c:pt>
                <c:pt idx="9">
                  <c:v>1756</c:v>
                </c:pt>
                <c:pt idx="10">
                  <c:v>1346</c:v>
                </c:pt>
                <c:pt idx="11">
                  <c:v>1031</c:v>
                </c:pt>
                <c:pt idx="12">
                  <c:v>1154</c:v>
                </c:pt>
                <c:pt idx="13">
                  <c:v>1567</c:v>
                </c:pt>
                <c:pt idx="14">
                  <c:v>1709</c:v>
                </c:pt>
                <c:pt idx="15">
                  <c:v>1998</c:v>
                </c:pt>
                <c:pt idx="16">
                  <c:v>1891</c:v>
                </c:pt>
                <c:pt idx="17">
                  <c:v>1639</c:v>
                </c:pt>
                <c:pt idx="18">
                  <c:v>1504</c:v>
                </c:pt>
                <c:pt idx="19">
                  <c:v>1271</c:v>
                </c:pt>
                <c:pt idx="20">
                  <c:v>1786</c:v>
                </c:pt>
                <c:pt idx="21">
                  <c:v>1941</c:v>
                </c:pt>
                <c:pt idx="22">
                  <c:v>1606</c:v>
                </c:pt>
                <c:pt idx="23">
                  <c:v>1389</c:v>
                </c:pt>
              </c:numCache>
            </c:numRef>
          </c:val>
        </c:ser>
        <c:ser>
          <c:idx val="1"/>
          <c:order val="1"/>
          <c:tx>
            <c:v>Prévision (0.3)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'Tend+Saison'!$B$19:$B$42</c:f>
              <c:strCache>
                <c:ptCount val="2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Janvier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Décembre</c:v>
                </c:pt>
              </c:strCache>
            </c:strRef>
          </c:cat>
          <c:val>
            <c:numRef>
              <c:f>'Tend+Saison'!$E$19:$E$42</c:f>
              <c:numCache>
                <c:formatCode>0</c:formatCode>
                <c:ptCount val="24"/>
                <c:pt idx="0">
                  <c:v>1112.7</c:v>
                </c:pt>
              </c:numCache>
            </c:numRef>
          </c:val>
        </c:ser>
        <c:ser>
          <c:idx val="2"/>
          <c:order val="2"/>
          <c:tx>
            <c:v>Prévision corrigée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'Tend+Saison'!$B$19:$B$42</c:f>
              <c:strCache>
                <c:ptCount val="2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  <c:pt idx="12">
                  <c:v>Janvier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Décembre</c:v>
                </c:pt>
              </c:strCache>
            </c:strRef>
          </c:cat>
          <c:val>
            <c:numRef>
              <c:f>'Tend+Saison'!$O$19:$O$42</c:f>
              <c:numCache>
                <c:formatCode>0</c:formatCode>
                <c:ptCount val="24"/>
                <c:pt idx="0">
                  <c:v>864.04065087068227</c:v>
                </c:pt>
              </c:numCache>
            </c:numRef>
          </c:val>
        </c:ser>
        <c:ser>
          <c:idx val="3"/>
          <c:order val="3"/>
          <c:tx>
            <c:v>sans tendance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Saisonnalité!$L$19:$L$42</c:f>
              <c:numCache>
                <c:formatCode>0</c:formatCode>
                <c:ptCount val="24"/>
                <c:pt idx="0">
                  <c:v>933.69999999999993</c:v>
                </c:pt>
              </c:numCache>
            </c:numRef>
          </c:val>
        </c:ser>
        <c:marker val="1"/>
        <c:axId val="157404544"/>
        <c:axId val="157422720"/>
      </c:lineChart>
      <c:catAx>
        <c:axId val="1574045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7422720"/>
        <c:crosses val="autoZero"/>
        <c:auto val="1"/>
        <c:lblAlgn val="ctr"/>
        <c:lblOffset val="100"/>
        <c:tickLblSkip val="1"/>
        <c:tickMarkSkip val="1"/>
      </c:catAx>
      <c:valAx>
        <c:axId val="1574227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74045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6150740242261102"/>
          <c:y val="0.9336283185840708"/>
          <c:w val="0.90309555854643342"/>
          <c:h val="0.9933628318584071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57</xdr:row>
      <xdr:rowOff>114300</xdr:rowOff>
    </xdr:from>
    <xdr:to>
      <xdr:col>10</xdr:col>
      <xdr:colOff>742950</xdr:colOff>
      <xdr:row>85</xdr:row>
      <xdr:rowOff>142875</xdr:rowOff>
    </xdr:to>
    <xdr:graphicFrame macro="">
      <xdr:nvGraphicFramePr>
        <xdr:cNvPr id="205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47625</xdr:rowOff>
    </xdr:from>
    <xdr:to>
      <xdr:col>12</xdr:col>
      <xdr:colOff>381000</xdr:colOff>
      <xdr:row>60</xdr:row>
      <xdr:rowOff>133350</xdr:rowOff>
    </xdr:to>
    <xdr:graphicFrame macro="">
      <xdr:nvGraphicFramePr>
        <xdr:cNvPr id="103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41</xdr:row>
      <xdr:rowOff>114300</xdr:rowOff>
    </xdr:from>
    <xdr:to>
      <xdr:col>13</xdr:col>
      <xdr:colOff>19050</xdr:colOff>
      <xdr:row>67</xdr:row>
      <xdr:rowOff>114300</xdr:rowOff>
    </xdr:to>
    <xdr:graphicFrame macro="">
      <xdr:nvGraphicFramePr>
        <xdr:cNvPr id="307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41</xdr:row>
      <xdr:rowOff>114300</xdr:rowOff>
    </xdr:from>
    <xdr:to>
      <xdr:col>12</xdr:col>
      <xdr:colOff>571500</xdr:colOff>
      <xdr:row>68</xdr:row>
      <xdr:rowOff>114300</xdr:rowOff>
    </xdr:to>
    <xdr:graphicFrame macro="">
      <xdr:nvGraphicFramePr>
        <xdr:cNvPr id="409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44</xdr:row>
      <xdr:rowOff>114300</xdr:rowOff>
    </xdr:from>
    <xdr:to>
      <xdr:col>13</xdr:col>
      <xdr:colOff>0</xdr:colOff>
      <xdr:row>70</xdr:row>
      <xdr:rowOff>57150</xdr:rowOff>
    </xdr:to>
    <xdr:graphicFrame macro="">
      <xdr:nvGraphicFramePr>
        <xdr:cNvPr id="51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44</xdr:row>
      <xdr:rowOff>114300</xdr:rowOff>
    </xdr:from>
    <xdr:to>
      <xdr:col>12</xdr:col>
      <xdr:colOff>190500</xdr:colOff>
      <xdr:row>71</xdr:row>
      <xdr:rowOff>47625</xdr:rowOff>
    </xdr:to>
    <xdr:graphicFrame macro="">
      <xdr:nvGraphicFramePr>
        <xdr:cNvPr id="61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7"/>
  <sheetViews>
    <sheetView tabSelected="1" workbookViewId="0"/>
  </sheetViews>
  <sheetFormatPr baseColWidth="10" defaultRowHeight="12.75"/>
  <cols>
    <col min="3" max="3" width="8.7109375" customWidth="1"/>
    <col min="4" max="4" width="3" customWidth="1"/>
    <col min="5" max="7" width="8.7109375" customWidth="1"/>
    <col min="8" max="9" width="8.7109375" style="4" customWidth="1"/>
    <col min="11" max="11" width="11.5703125" style="4" customWidth="1"/>
  </cols>
  <sheetData>
    <row r="1" spans="1:13" ht="15.75">
      <c r="A1" s="2" t="s">
        <v>13</v>
      </c>
    </row>
    <row r="2" spans="1:13" ht="13.5" thickBot="1"/>
    <row r="3" spans="1:13">
      <c r="B3" s="48" t="s">
        <v>0</v>
      </c>
      <c r="C3" s="49" t="s">
        <v>69</v>
      </c>
      <c r="D3" s="49"/>
      <c r="E3" s="49" t="s">
        <v>70</v>
      </c>
      <c r="F3" s="50" t="s">
        <v>71</v>
      </c>
    </row>
    <row r="4" spans="1:13">
      <c r="B4" s="51" t="s">
        <v>1</v>
      </c>
      <c r="C4" s="47">
        <v>892</v>
      </c>
      <c r="D4" s="47"/>
      <c r="E4" s="47">
        <v>1031</v>
      </c>
      <c r="F4" s="52">
        <v>1154</v>
      </c>
    </row>
    <row r="5" spans="1:13">
      <c r="B5" s="51" t="s">
        <v>2</v>
      </c>
      <c r="C5" s="47">
        <v>1114</v>
      </c>
      <c r="D5" s="47"/>
      <c r="E5" s="47">
        <v>1353</v>
      </c>
      <c r="F5" s="52">
        <v>1567</v>
      </c>
      <c r="J5" s="3"/>
      <c r="K5" s="6"/>
      <c r="L5" s="3"/>
      <c r="M5" s="3"/>
    </row>
    <row r="6" spans="1:13">
      <c r="B6" s="51" t="s">
        <v>3</v>
      </c>
      <c r="C6" s="47">
        <v>1280</v>
      </c>
      <c r="D6" s="47"/>
      <c r="E6" s="47">
        <v>1512</v>
      </c>
      <c r="F6" s="52">
        <v>1709</v>
      </c>
      <c r="J6" s="3"/>
      <c r="K6" s="6"/>
      <c r="L6" s="3"/>
      <c r="M6" s="3"/>
    </row>
    <row r="7" spans="1:13">
      <c r="B7" s="51" t="s">
        <v>4</v>
      </c>
      <c r="C7" s="47">
        <v>1328</v>
      </c>
      <c r="D7" s="47"/>
      <c r="E7" s="47">
        <v>1670</v>
      </c>
      <c r="F7" s="52">
        <v>1998</v>
      </c>
      <c r="J7" s="3"/>
      <c r="K7" s="6"/>
      <c r="L7" s="3"/>
      <c r="M7" s="3"/>
    </row>
    <row r="8" spans="1:13">
      <c r="B8" s="51" t="s">
        <v>5</v>
      </c>
      <c r="C8" s="47">
        <v>1253</v>
      </c>
      <c r="D8" s="47"/>
      <c r="E8" s="47">
        <v>1523</v>
      </c>
      <c r="F8" s="52">
        <v>1891</v>
      </c>
      <c r="H8" s="112" t="s">
        <v>68</v>
      </c>
      <c r="J8" s="3"/>
      <c r="K8" s="6"/>
      <c r="L8" s="3"/>
      <c r="M8" s="3"/>
    </row>
    <row r="9" spans="1:13">
      <c r="B9" s="51" t="s">
        <v>6</v>
      </c>
      <c r="C9" s="47">
        <v>1125</v>
      </c>
      <c r="D9" s="47"/>
      <c r="E9" s="47">
        <v>1386</v>
      </c>
      <c r="F9" s="52">
        <v>1639</v>
      </c>
      <c r="H9" s="35" t="s">
        <v>52</v>
      </c>
      <c r="I9" s="113" t="s">
        <v>55</v>
      </c>
      <c r="J9" s="3"/>
      <c r="K9" s="6"/>
      <c r="L9" s="3"/>
      <c r="M9" s="3"/>
    </row>
    <row r="10" spans="1:13">
      <c r="B10" s="51" t="s">
        <v>7</v>
      </c>
      <c r="C10" s="47">
        <v>1197</v>
      </c>
      <c r="D10" s="47"/>
      <c r="E10" s="47">
        <v>1351</v>
      </c>
      <c r="F10" s="52">
        <v>1504</v>
      </c>
      <c r="H10" s="35" t="s">
        <v>53</v>
      </c>
      <c r="I10" s="113" t="s">
        <v>56</v>
      </c>
      <c r="J10" s="3"/>
      <c r="K10" s="6"/>
      <c r="L10" s="3"/>
      <c r="M10" s="3"/>
    </row>
    <row r="11" spans="1:13">
      <c r="B11" s="51" t="s">
        <v>8</v>
      </c>
      <c r="C11" s="47">
        <v>867</v>
      </c>
      <c r="D11" s="47"/>
      <c r="E11" s="47">
        <v>1075</v>
      </c>
      <c r="F11" s="52">
        <v>1271</v>
      </c>
      <c r="H11" s="35" t="s">
        <v>54</v>
      </c>
      <c r="I11" s="113" t="s">
        <v>57</v>
      </c>
      <c r="J11" s="3"/>
      <c r="K11" s="6"/>
      <c r="L11" s="3"/>
      <c r="M11" s="3"/>
    </row>
    <row r="12" spans="1:13">
      <c r="B12" s="51" t="s">
        <v>9</v>
      </c>
      <c r="C12" s="47">
        <v>1406</v>
      </c>
      <c r="D12" s="47"/>
      <c r="E12" s="47">
        <v>1623</v>
      </c>
      <c r="F12" s="52">
        <v>1786</v>
      </c>
      <c r="J12" s="3"/>
      <c r="K12" s="6"/>
      <c r="L12" s="3"/>
      <c r="M12" s="3"/>
    </row>
    <row r="13" spans="1:13">
      <c r="B13" s="51" t="s">
        <v>10</v>
      </c>
      <c r="C13" s="47">
        <v>1503</v>
      </c>
      <c r="D13" s="47"/>
      <c r="E13" s="47">
        <v>1756</v>
      </c>
      <c r="F13" s="52">
        <v>1941</v>
      </c>
      <c r="J13" s="3"/>
      <c r="K13" s="6"/>
      <c r="L13" s="3"/>
      <c r="M13" s="3"/>
    </row>
    <row r="14" spans="1:13">
      <c r="B14" s="51" t="s">
        <v>11</v>
      </c>
      <c r="C14" s="47">
        <v>1068</v>
      </c>
      <c r="D14" s="47"/>
      <c r="E14" s="47">
        <v>1346</v>
      </c>
      <c r="F14" s="52">
        <v>1606</v>
      </c>
      <c r="J14" s="3"/>
      <c r="K14" s="6"/>
      <c r="L14" s="3"/>
      <c r="M14" s="3"/>
    </row>
    <row r="15" spans="1:13" ht="13.5" thickBot="1">
      <c r="B15" s="53" t="s">
        <v>12</v>
      </c>
      <c r="C15" s="54">
        <v>979</v>
      </c>
      <c r="D15" s="54"/>
      <c r="E15" s="54">
        <v>1031</v>
      </c>
      <c r="F15" s="55">
        <v>1389</v>
      </c>
      <c r="J15" s="3"/>
      <c r="K15" s="6"/>
      <c r="L15" s="3"/>
      <c r="M15" s="3"/>
    </row>
    <row r="16" spans="1:13">
      <c r="J16" s="3"/>
      <c r="K16" s="6"/>
      <c r="L16" s="3"/>
      <c r="M16" s="3"/>
    </row>
    <row r="17" spans="1:12">
      <c r="C17" s="57" t="s">
        <v>49</v>
      </c>
      <c r="D17" s="57"/>
      <c r="E17" s="57"/>
      <c r="F17" s="57"/>
      <c r="G17" s="57"/>
      <c r="H17" s="56"/>
      <c r="I17" s="56"/>
      <c r="J17" s="57"/>
      <c r="K17" s="45" t="s">
        <v>39</v>
      </c>
    </row>
    <row r="18" spans="1:12" ht="13.5" thickBot="1">
      <c r="I18" s="46"/>
      <c r="J18" s="110" t="s">
        <v>50</v>
      </c>
      <c r="K18" s="59"/>
    </row>
    <row r="19" spans="1:12" ht="13.5" thickBot="1">
      <c r="C19" s="103" t="s">
        <v>36</v>
      </c>
      <c r="D19" s="87"/>
      <c r="E19" s="104" t="s">
        <v>37</v>
      </c>
      <c r="F19" s="89" t="s">
        <v>40</v>
      </c>
      <c r="G19" s="89" t="s">
        <v>41</v>
      </c>
      <c r="H19" s="90" t="s">
        <v>44</v>
      </c>
      <c r="I19" s="111"/>
      <c r="J19" s="110" t="s">
        <v>51</v>
      </c>
      <c r="K19" s="60"/>
    </row>
    <row r="20" spans="1:12">
      <c r="A20" s="61" t="s">
        <v>72</v>
      </c>
      <c r="B20" s="97" t="s">
        <v>1</v>
      </c>
      <c r="C20" s="98">
        <v>892</v>
      </c>
      <c r="D20" s="11"/>
      <c r="E20" s="105">
        <f>C20</f>
        <v>892</v>
      </c>
      <c r="F20" s="106">
        <f>E20-C20</f>
        <v>0</v>
      </c>
      <c r="G20" s="106">
        <f>ABS(E20-C20)</f>
        <v>0</v>
      </c>
      <c r="H20" s="99">
        <f>(E20-C20)^2</f>
        <v>0</v>
      </c>
      <c r="I20" s="11"/>
      <c r="J20" s="4">
        <v>1</v>
      </c>
      <c r="K20" s="58"/>
      <c r="L20" t="s">
        <v>48</v>
      </c>
    </row>
    <row r="21" spans="1:12">
      <c r="A21" s="64"/>
      <c r="B21" s="67" t="s">
        <v>2</v>
      </c>
      <c r="C21" s="99">
        <v>1114</v>
      </c>
      <c r="D21" s="11"/>
      <c r="E21" s="107"/>
      <c r="F21" s="106">
        <f>E21-C21</f>
        <v>-1114</v>
      </c>
      <c r="G21" s="106">
        <f>ABS(E21-C21)</f>
        <v>1114</v>
      </c>
      <c r="H21" s="99">
        <f t="shared" ref="H21:H55" si="0">(E21-C21)^2</f>
        <v>1240996</v>
      </c>
      <c r="I21" s="11"/>
      <c r="J21" s="4">
        <f>J20+1</f>
        <v>2</v>
      </c>
      <c r="K21" s="58"/>
    </row>
    <row r="22" spans="1:12">
      <c r="A22" s="64"/>
      <c r="B22" s="67" t="s">
        <v>3</v>
      </c>
      <c r="C22" s="99">
        <v>1280</v>
      </c>
      <c r="D22" s="11"/>
      <c r="E22" s="107"/>
      <c r="F22" s="106">
        <f t="shared" ref="F22:F55" si="1">E22-C22</f>
        <v>-1280</v>
      </c>
      <c r="G22" s="106">
        <f t="shared" ref="G22:G55" si="2">ABS(E22-C22)</f>
        <v>1280</v>
      </c>
      <c r="H22" s="99">
        <f t="shared" si="0"/>
        <v>1638400</v>
      </c>
      <c r="I22" s="11"/>
      <c r="J22" s="4">
        <f t="shared" ref="J22:J55" si="3">J21+1</f>
        <v>3</v>
      </c>
      <c r="K22" s="58"/>
    </row>
    <row r="23" spans="1:12">
      <c r="A23" s="64"/>
      <c r="B23" s="67" t="s">
        <v>4</v>
      </c>
      <c r="C23" s="99">
        <v>1328</v>
      </c>
      <c r="D23" s="11"/>
      <c r="E23" s="107"/>
      <c r="F23" s="106">
        <f t="shared" si="1"/>
        <v>-1328</v>
      </c>
      <c r="G23" s="106">
        <f t="shared" si="2"/>
        <v>1328</v>
      </c>
      <c r="H23" s="99">
        <f t="shared" si="0"/>
        <v>1763584</v>
      </c>
      <c r="I23" s="11"/>
      <c r="J23" s="4">
        <f t="shared" si="3"/>
        <v>4</v>
      </c>
      <c r="K23" s="58"/>
    </row>
    <row r="24" spans="1:12">
      <c r="A24" s="64"/>
      <c r="B24" s="67" t="s">
        <v>5</v>
      </c>
      <c r="C24" s="99">
        <v>1253</v>
      </c>
      <c r="D24" s="11"/>
      <c r="E24" s="107"/>
      <c r="F24" s="106">
        <f t="shared" si="1"/>
        <v>-1253</v>
      </c>
      <c r="G24" s="106">
        <f t="shared" si="2"/>
        <v>1253</v>
      </c>
      <c r="H24" s="99">
        <f t="shared" si="0"/>
        <v>1570009</v>
      </c>
      <c r="I24" s="11"/>
      <c r="J24" s="4">
        <f t="shared" si="3"/>
        <v>5</v>
      </c>
      <c r="K24" s="58"/>
    </row>
    <row r="25" spans="1:12">
      <c r="A25" s="64"/>
      <c r="B25" s="67" t="s">
        <v>6</v>
      </c>
      <c r="C25" s="99">
        <v>1125</v>
      </c>
      <c r="D25" s="11"/>
      <c r="E25" s="107"/>
      <c r="F25" s="106">
        <f t="shared" si="1"/>
        <v>-1125</v>
      </c>
      <c r="G25" s="106">
        <f t="shared" si="2"/>
        <v>1125</v>
      </c>
      <c r="H25" s="99">
        <f t="shared" si="0"/>
        <v>1265625</v>
      </c>
      <c r="I25" s="11"/>
      <c r="J25" s="4">
        <f t="shared" si="3"/>
        <v>6</v>
      </c>
      <c r="K25" s="58"/>
    </row>
    <row r="26" spans="1:12">
      <c r="A26" s="64"/>
      <c r="B26" s="67" t="s">
        <v>7</v>
      </c>
      <c r="C26" s="99">
        <v>1197</v>
      </c>
      <c r="D26" s="11"/>
      <c r="E26" s="107"/>
      <c r="F26" s="106">
        <f t="shared" si="1"/>
        <v>-1197</v>
      </c>
      <c r="G26" s="106">
        <f t="shared" si="2"/>
        <v>1197</v>
      </c>
      <c r="H26" s="99">
        <f t="shared" si="0"/>
        <v>1432809</v>
      </c>
      <c r="I26" s="11"/>
      <c r="J26" s="4">
        <f t="shared" si="3"/>
        <v>7</v>
      </c>
      <c r="K26" s="58"/>
    </row>
    <row r="27" spans="1:12">
      <c r="A27" s="64"/>
      <c r="B27" s="67" t="s">
        <v>8</v>
      </c>
      <c r="C27" s="99">
        <v>867</v>
      </c>
      <c r="D27" s="11"/>
      <c r="E27" s="107"/>
      <c r="F27" s="106">
        <f t="shared" si="1"/>
        <v>-867</v>
      </c>
      <c r="G27" s="106">
        <f t="shared" si="2"/>
        <v>867</v>
      </c>
      <c r="H27" s="99">
        <f t="shared" si="0"/>
        <v>751689</v>
      </c>
      <c r="I27" s="11"/>
      <c r="J27" s="4">
        <f t="shared" si="3"/>
        <v>8</v>
      </c>
      <c r="K27" s="58"/>
    </row>
    <row r="28" spans="1:12">
      <c r="A28" s="64"/>
      <c r="B28" s="67" t="s">
        <v>9</v>
      </c>
      <c r="C28" s="99">
        <v>1406</v>
      </c>
      <c r="D28" s="11"/>
      <c r="E28" s="107"/>
      <c r="F28" s="106">
        <f t="shared" si="1"/>
        <v>-1406</v>
      </c>
      <c r="G28" s="106">
        <f t="shared" si="2"/>
        <v>1406</v>
      </c>
      <c r="H28" s="99">
        <f t="shared" si="0"/>
        <v>1976836</v>
      </c>
      <c r="I28" s="11"/>
      <c r="J28" s="4">
        <f t="shared" si="3"/>
        <v>9</v>
      </c>
      <c r="K28" s="58"/>
    </row>
    <row r="29" spans="1:12">
      <c r="A29" s="64"/>
      <c r="B29" s="67" t="s">
        <v>10</v>
      </c>
      <c r="C29" s="99">
        <v>1503</v>
      </c>
      <c r="D29" s="11"/>
      <c r="E29" s="107"/>
      <c r="F29" s="106">
        <f t="shared" si="1"/>
        <v>-1503</v>
      </c>
      <c r="G29" s="106">
        <f t="shared" si="2"/>
        <v>1503</v>
      </c>
      <c r="H29" s="99">
        <f t="shared" si="0"/>
        <v>2259009</v>
      </c>
      <c r="I29" s="11"/>
      <c r="J29" s="4">
        <f t="shared" si="3"/>
        <v>10</v>
      </c>
      <c r="K29" s="58"/>
    </row>
    <row r="30" spans="1:12">
      <c r="A30" s="64"/>
      <c r="B30" s="67" t="s">
        <v>11</v>
      </c>
      <c r="C30" s="99">
        <v>1068</v>
      </c>
      <c r="D30" s="11"/>
      <c r="E30" s="107"/>
      <c r="F30" s="106">
        <f t="shared" si="1"/>
        <v>-1068</v>
      </c>
      <c r="G30" s="106">
        <f t="shared" si="2"/>
        <v>1068</v>
      </c>
      <c r="H30" s="99">
        <f t="shared" si="0"/>
        <v>1140624</v>
      </c>
      <c r="I30" s="11"/>
      <c r="J30" s="4">
        <f t="shared" si="3"/>
        <v>11</v>
      </c>
      <c r="K30" s="58"/>
    </row>
    <row r="31" spans="1:12">
      <c r="A31" s="64"/>
      <c r="B31" s="67" t="s">
        <v>12</v>
      </c>
      <c r="C31" s="99">
        <v>979</v>
      </c>
      <c r="D31" s="11"/>
      <c r="E31" s="107"/>
      <c r="F31" s="106">
        <f t="shared" si="1"/>
        <v>-979</v>
      </c>
      <c r="G31" s="106">
        <f t="shared" si="2"/>
        <v>979</v>
      </c>
      <c r="H31" s="99">
        <f t="shared" si="0"/>
        <v>958441</v>
      </c>
      <c r="I31" s="11"/>
      <c r="J31" s="4">
        <f t="shared" si="3"/>
        <v>12</v>
      </c>
      <c r="K31" s="58"/>
    </row>
    <row r="32" spans="1:12">
      <c r="A32" s="64" t="s">
        <v>73</v>
      </c>
      <c r="B32" s="67" t="s">
        <v>1</v>
      </c>
      <c r="C32" s="68">
        <v>1031</v>
      </c>
      <c r="D32" s="10"/>
      <c r="E32" s="107"/>
      <c r="F32" s="106">
        <f t="shared" si="1"/>
        <v>-1031</v>
      </c>
      <c r="G32" s="106">
        <f t="shared" si="2"/>
        <v>1031</v>
      </c>
      <c r="H32" s="99">
        <f t="shared" si="0"/>
        <v>1062961</v>
      </c>
      <c r="I32" s="11"/>
      <c r="J32" s="4">
        <f t="shared" si="3"/>
        <v>13</v>
      </c>
      <c r="K32" s="58"/>
    </row>
    <row r="33" spans="1:11">
      <c r="A33" s="64"/>
      <c r="B33" s="67" t="s">
        <v>2</v>
      </c>
      <c r="C33" s="68">
        <v>1353</v>
      </c>
      <c r="D33" s="10"/>
      <c r="E33" s="107"/>
      <c r="F33" s="106">
        <f t="shared" si="1"/>
        <v>-1353</v>
      </c>
      <c r="G33" s="106">
        <f t="shared" si="2"/>
        <v>1353</v>
      </c>
      <c r="H33" s="99">
        <f t="shared" si="0"/>
        <v>1830609</v>
      </c>
      <c r="I33" s="11"/>
      <c r="J33" s="4">
        <f t="shared" si="3"/>
        <v>14</v>
      </c>
      <c r="K33" s="58"/>
    </row>
    <row r="34" spans="1:11">
      <c r="A34" s="64"/>
      <c r="B34" s="67" t="s">
        <v>3</v>
      </c>
      <c r="C34" s="68">
        <v>1512</v>
      </c>
      <c r="D34" s="10"/>
      <c r="E34" s="107"/>
      <c r="F34" s="106">
        <f t="shared" si="1"/>
        <v>-1512</v>
      </c>
      <c r="G34" s="106">
        <f t="shared" si="2"/>
        <v>1512</v>
      </c>
      <c r="H34" s="99">
        <f t="shared" si="0"/>
        <v>2286144</v>
      </c>
      <c r="I34" s="11"/>
      <c r="J34" s="4">
        <f t="shared" si="3"/>
        <v>15</v>
      </c>
      <c r="K34" s="58"/>
    </row>
    <row r="35" spans="1:11">
      <c r="A35" s="64"/>
      <c r="B35" s="67" t="s">
        <v>4</v>
      </c>
      <c r="C35" s="68">
        <v>1670</v>
      </c>
      <c r="D35" s="10"/>
      <c r="E35" s="107"/>
      <c r="F35" s="106">
        <f t="shared" si="1"/>
        <v>-1670</v>
      </c>
      <c r="G35" s="106">
        <f t="shared" si="2"/>
        <v>1670</v>
      </c>
      <c r="H35" s="99">
        <f t="shared" si="0"/>
        <v>2788900</v>
      </c>
      <c r="I35" s="11"/>
      <c r="J35" s="4">
        <f t="shared" si="3"/>
        <v>16</v>
      </c>
      <c r="K35" s="58"/>
    </row>
    <row r="36" spans="1:11">
      <c r="A36" s="64"/>
      <c r="B36" s="67" t="s">
        <v>5</v>
      </c>
      <c r="C36" s="68">
        <v>1523</v>
      </c>
      <c r="D36" s="10"/>
      <c r="E36" s="107"/>
      <c r="F36" s="106">
        <f t="shared" si="1"/>
        <v>-1523</v>
      </c>
      <c r="G36" s="106">
        <f t="shared" si="2"/>
        <v>1523</v>
      </c>
      <c r="H36" s="99">
        <f t="shared" si="0"/>
        <v>2319529</v>
      </c>
      <c r="I36" s="11"/>
      <c r="J36" s="4">
        <f t="shared" si="3"/>
        <v>17</v>
      </c>
      <c r="K36" s="58"/>
    </row>
    <row r="37" spans="1:11">
      <c r="A37" s="64"/>
      <c r="B37" s="67" t="s">
        <v>6</v>
      </c>
      <c r="C37" s="68">
        <v>1386</v>
      </c>
      <c r="D37" s="10"/>
      <c r="E37" s="107"/>
      <c r="F37" s="106">
        <f t="shared" si="1"/>
        <v>-1386</v>
      </c>
      <c r="G37" s="106">
        <f t="shared" si="2"/>
        <v>1386</v>
      </c>
      <c r="H37" s="99">
        <f t="shared" si="0"/>
        <v>1920996</v>
      </c>
      <c r="I37" s="11"/>
      <c r="J37" s="4">
        <f t="shared" si="3"/>
        <v>18</v>
      </c>
      <c r="K37" s="58"/>
    </row>
    <row r="38" spans="1:11">
      <c r="A38" s="64"/>
      <c r="B38" s="67" t="s">
        <v>7</v>
      </c>
      <c r="C38" s="68">
        <v>1351</v>
      </c>
      <c r="D38" s="10"/>
      <c r="E38" s="107"/>
      <c r="F38" s="106">
        <f t="shared" si="1"/>
        <v>-1351</v>
      </c>
      <c r="G38" s="106">
        <f t="shared" si="2"/>
        <v>1351</v>
      </c>
      <c r="H38" s="99">
        <f t="shared" si="0"/>
        <v>1825201</v>
      </c>
      <c r="I38" s="11"/>
      <c r="J38" s="4">
        <f t="shared" si="3"/>
        <v>19</v>
      </c>
      <c r="K38" s="58"/>
    </row>
    <row r="39" spans="1:11">
      <c r="A39" s="64"/>
      <c r="B39" s="67" t="s">
        <v>8</v>
      </c>
      <c r="C39" s="68">
        <v>1075</v>
      </c>
      <c r="D39" s="10"/>
      <c r="E39" s="107"/>
      <c r="F39" s="106">
        <f t="shared" si="1"/>
        <v>-1075</v>
      </c>
      <c r="G39" s="106">
        <f t="shared" si="2"/>
        <v>1075</v>
      </c>
      <c r="H39" s="99">
        <f t="shared" si="0"/>
        <v>1155625</v>
      </c>
      <c r="I39" s="11"/>
      <c r="J39" s="4">
        <f t="shared" si="3"/>
        <v>20</v>
      </c>
      <c r="K39" s="58"/>
    </row>
    <row r="40" spans="1:11">
      <c r="A40" s="64"/>
      <c r="B40" s="67" t="s">
        <v>9</v>
      </c>
      <c r="C40" s="68">
        <v>1623</v>
      </c>
      <c r="D40" s="10"/>
      <c r="E40" s="107"/>
      <c r="F40" s="106">
        <f t="shared" si="1"/>
        <v>-1623</v>
      </c>
      <c r="G40" s="106">
        <f t="shared" si="2"/>
        <v>1623</v>
      </c>
      <c r="H40" s="99">
        <f t="shared" si="0"/>
        <v>2634129</v>
      </c>
      <c r="I40" s="11"/>
      <c r="J40" s="4">
        <f t="shared" si="3"/>
        <v>21</v>
      </c>
      <c r="K40" s="58"/>
    </row>
    <row r="41" spans="1:11">
      <c r="A41" s="64"/>
      <c r="B41" s="67" t="s">
        <v>10</v>
      </c>
      <c r="C41" s="68">
        <v>1756</v>
      </c>
      <c r="D41" s="10"/>
      <c r="E41" s="107"/>
      <c r="F41" s="106">
        <f t="shared" si="1"/>
        <v>-1756</v>
      </c>
      <c r="G41" s="106">
        <f t="shared" si="2"/>
        <v>1756</v>
      </c>
      <c r="H41" s="99">
        <f t="shared" si="0"/>
        <v>3083536</v>
      </c>
      <c r="I41" s="11"/>
      <c r="J41" s="4">
        <f t="shared" si="3"/>
        <v>22</v>
      </c>
      <c r="K41" s="58"/>
    </row>
    <row r="42" spans="1:11">
      <c r="A42" s="64"/>
      <c r="B42" s="67" t="s">
        <v>11</v>
      </c>
      <c r="C42" s="68">
        <v>1346</v>
      </c>
      <c r="D42" s="10"/>
      <c r="E42" s="107"/>
      <c r="F42" s="106">
        <f t="shared" si="1"/>
        <v>-1346</v>
      </c>
      <c r="G42" s="106">
        <f t="shared" si="2"/>
        <v>1346</v>
      </c>
      <c r="H42" s="99">
        <f t="shared" si="0"/>
        <v>1811716</v>
      </c>
      <c r="I42" s="11"/>
      <c r="J42" s="4">
        <f t="shared" si="3"/>
        <v>23</v>
      </c>
      <c r="K42" s="58"/>
    </row>
    <row r="43" spans="1:11">
      <c r="A43" s="64"/>
      <c r="B43" s="67" t="s">
        <v>12</v>
      </c>
      <c r="C43" s="68">
        <v>1031</v>
      </c>
      <c r="D43" s="10"/>
      <c r="E43" s="107"/>
      <c r="F43" s="106">
        <f t="shared" si="1"/>
        <v>-1031</v>
      </c>
      <c r="G43" s="106">
        <f t="shared" si="2"/>
        <v>1031</v>
      </c>
      <c r="H43" s="99">
        <f t="shared" si="0"/>
        <v>1062961</v>
      </c>
      <c r="I43" s="11"/>
      <c r="J43" s="4">
        <f t="shared" si="3"/>
        <v>24</v>
      </c>
      <c r="K43" s="58"/>
    </row>
    <row r="44" spans="1:11">
      <c r="A44" s="64" t="s">
        <v>74</v>
      </c>
      <c r="B44" s="67" t="s">
        <v>1</v>
      </c>
      <c r="C44" s="68">
        <v>1154</v>
      </c>
      <c r="D44" s="10"/>
      <c r="E44" s="107"/>
      <c r="F44" s="106">
        <f t="shared" si="1"/>
        <v>-1154</v>
      </c>
      <c r="G44" s="106">
        <f t="shared" si="2"/>
        <v>1154</v>
      </c>
      <c r="H44" s="99">
        <f t="shared" si="0"/>
        <v>1331716</v>
      </c>
      <c r="I44" s="11"/>
      <c r="J44" s="4">
        <f t="shared" si="3"/>
        <v>25</v>
      </c>
      <c r="K44" s="58"/>
    </row>
    <row r="45" spans="1:11">
      <c r="A45" s="64"/>
      <c r="B45" s="67" t="s">
        <v>2</v>
      </c>
      <c r="C45" s="68">
        <v>1567</v>
      </c>
      <c r="D45" s="10"/>
      <c r="E45" s="107"/>
      <c r="F45" s="106">
        <f t="shared" si="1"/>
        <v>-1567</v>
      </c>
      <c r="G45" s="106">
        <f t="shared" si="2"/>
        <v>1567</v>
      </c>
      <c r="H45" s="99">
        <f t="shared" si="0"/>
        <v>2455489</v>
      </c>
      <c r="I45" s="11"/>
      <c r="J45" s="4">
        <f t="shared" si="3"/>
        <v>26</v>
      </c>
      <c r="K45" s="58"/>
    </row>
    <row r="46" spans="1:11">
      <c r="A46" s="64"/>
      <c r="B46" s="67" t="s">
        <v>3</v>
      </c>
      <c r="C46" s="68">
        <v>1709</v>
      </c>
      <c r="D46" s="10"/>
      <c r="E46" s="107"/>
      <c r="F46" s="106">
        <f t="shared" si="1"/>
        <v>-1709</v>
      </c>
      <c r="G46" s="106">
        <f t="shared" si="2"/>
        <v>1709</v>
      </c>
      <c r="H46" s="99">
        <f t="shared" si="0"/>
        <v>2920681</v>
      </c>
      <c r="I46" s="11"/>
      <c r="J46" s="4">
        <f t="shared" si="3"/>
        <v>27</v>
      </c>
      <c r="K46" s="58"/>
    </row>
    <row r="47" spans="1:11">
      <c r="A47" s="64"/>
      <c r="B47" s="67" t="s">
        <v>4</v>
      </c>
      <c r="C47" s="68">
        <v>1998</v>
      </c>
      <c r="D47" s="10"/>
      <c r="E47" s="107"/>
      <c r="F47" s="106">
        <f t="shared" si="1"/>
        <v>-1998</v>
      </c>
      <c r="G47" s="106">
        <f t="shared" si="2"/>
        <v>1998</v>
      </c>
      <c r="H47" s="99">
        <f t="shared" si="0"/>
        <v>3992004</v>
      </c>
      <c r="I47" s="11"/>
      <c r="J47" s="4">
        <f t="shared" si="3"/>
        <v>28</v>
      </c>
      <c r="K47" s="58"/>
    </row>
    <row r="48" spans="1:11">
      <c r="A48" s="64"/>
      <c r="B48" s="67" t="s">
        <v>5</v>
      </c>
      <c r="C48" s="68">
        <v>1891</v>
      </c>
      <c r="D48" s="10"/>
      <c r="E48" s="107"/>
      <c r="F48" s="106">
        <f t="shared" si="1"/>
        <v>-1891</v>
      </c>
      <c r="G48" s="106">
        <f t="shared" si="2"/>
        <v>1891</v>
      </c>
      <c r="H48" s="99">
        <f t="shared" si="0"/>
        <v>3575881</v>
      </c>
      <c r="I48" s="11"/>
      <c r="J48" s="4">
        <f t="shared" si="3"/>
        <v>29</v>
      </c>
      <c r="K48" s="58"/>
    </row>
    <row r="49" spans="1:11">
      <c r="A49" s="64"/>
      <c r="B49" s="67" t="s">
        <v>6</v>
      </c>
      <c r="C49" s="68">
        <v>1639</v>
      </c>
      <c r="D49" s="10"/>
      <c r="E49" s="107"/>
      <c r="F49" s="106">
        <f t="shared" si="1"/>
        <v>-1639</v>
      </c>
      <c r="G49" s="106">
        <f t="shared" si="2"/>
        <v>1639</v>
      </c>
      <c r="H49" s="99">
        <f t="shared" si="0"/>
        <v>2686321</v>
      </c>
      <c r="I49" s="11"/>
      <c r="J49" s="4">
        <f t="shared" si="3"/>
        <v>30</v>
      </c>
      <c r="K49" s="58"/>
    </row>
    <row r="50" spans="1:11">
      <c r="A50" s="64"/>
      <c r="B50" s="67" t="s">
        <v>7</v>
      </c>
      <c r="C50" s="68">
        <v>1504</v>
      </c>
      <c r="D50" s="10"/>
      <c r="E50" s="107"/>
      <c r="F50" s="106">
        <f t="shared" si="1"/>
        <v>-1504</v>
      </c>
      <c r="G50" s="106">
        <f t="shared" si="2"/>
        <v>1504</v>
      </c>
      <c r="H50" s="99">
        <f t="shared" si="0"/>
        <v>2262016</v>
      </c>
      <c r="I50" s="11"/>
      <c r="J50" s="4">
        <f t="shared" si="3"/>
        <v>31</v>
      </c>
      <c r="K50" s="58"/>
    </row>
    <row r="51" spans="1:11">
      <c r="A51" s="64"/>
      <c r="B51" s="67" t="s">
        <v>8</v>
      </c>
      <c r="C51" s="68">
        <v>1271</v>
      </c>
      <c r="D51" s="10"/>
      <c r="E51" s="107"/>
      <c r="F51" s="106">
        <f t="shared" si="1"/>
        <v>-1271</v>
      </c>
      <c r="G51" s="106">
        <f t="shared" si="2"/>
        <v>1271</v>
      </c>
      <c r="H51" s="99">
        <f t="shared" si="0"/>
        <v>1615441</v>
      </c>
      <c r="I51" s="11"/>
      <c r="J51" s="4">
        <f t="shared" si="3"/>
        <v>32</v>
      </c>
      <c r="K51" s="58"/>
    </row>
    <row r="52" spans="1:11">
      <c r="A52" s="64"/>
      <c r="B52" s="67" t="s">
        <v>9</v>
      </c>
      <c r="C52" s="68">
        <v>1786</v>
      </c>
      <c r="D52" s="10"/>
      <c r="E52" s="107"/>
      <c r="F52" s="106">
        <f t="shared" si="1"/>
        <v>-1786</v>
      </c>
      <c r="G52" s="106">
        <f t="shared" si="2"/>
        <v>1786</v>
      </c>
      <c r="H52" s="99">
        <f t="shared" si="0"/>
        <v>3189796</v>
      </c>
      <c r="I52" s="11"/>
      <c r="J52" s="4">
        <f t="shared" si="3"/>
        <v>33</v>
      </c>
      <c r="K52" s="58"/>
    </row>
    <row r="53" spans="1:11">
      <c r="A53" s="64"/>
      <c r="B53" s="67" t="s">
        <v>10</v>
      </c>
      <c r="C53" s="68">
        <v>1941</v>
      </c>
      <c r="D53" s="10"/>
      <c r="E53" s="107"/>
      <c r="F53" s="106">
        <f t="shared" si="1"/>
        <v>-1941</v>
      </c>
      <c r="G53" s="106">
        <f t="shared" si="2"/>
        <v>1941</v>
      </c>
      <c r="H53" s="99">
        <f t="shared" si="0"/>
        <v>3767481</v>
      </c>
      <c r="I53" s="11"/>
      <c r="J53" s="4">
        <f t="shared" si="3"/>
        <v>34</v>
      </c>
      <c r="K53" s="58"/>
    </row>
    <row r="54" spans="1:11">
      <c r="A54" s="64"/>
      <c r="B54" s="67" t="s">
        <v>11</v>
      </c>
      <c r="C54" s="68">
        <v>1606</v>
      </c>
      <c r="D54" s="10"/>
      <c r="E54" s="107"/>
      <c r="F54" s="106">
        <f t="shared" si="1"/>
        <v>-1606</v>
      </c>
      <c r="G54" s="106">
        <f t="shared" si="2"/>
        <v>1606</v>
      </c>
      <c r="H54" s="99">
        <f t="shared" si="0"/>
        <v>2579236</v>
      </c>
      <c r="I54" s="11"/>
      <c r="J54" s="4">
        <f t="shared" si="3"/>
        <v>35</v>
      </c>
      <c r="K54" s="58"/>
    </row>
    <row r="55" spans="1:11" ht="13.5" thickBot="1">
      <c r="A55" s="100"/>
      <c r="B55" s="101" t="s">
        <v>12</v>
      </c>
      <c r="C55" s="102">
        <v>1389</v>
      </c>
      <c r="D55" s="10"/>
      <c r="E55" s="107"/>
      <c r="F55" s="106">
        <f t="shared" si="1"/>
        <v>-1389</v>
      </c>
      <c r="G55" s="106">
        <f t="shared" si="2"/>
        <v>1389</v>
      </c>
      <c r="H55" s="99">
        <f t="shared" si="0"/>
        <v>1929321</v>
      </c>
      <c r="I55" s="11"/>
      <c r="J55" s="4">
        <f t="shared" si="3"/>
        <v>36</v>
      </c>
      <c r="K55" s="58"/>
    </row>
    <row r="56" spans="1:11">
      <c r="D56" s="96"/>
      <c r="E56" s="108"/>
      <c r="F56" s="76" t="s">
        <v>40</v>
      </c>
      <c r="G56" s="76" t="s">
        <v>41</v>
      </c>
      <c r="H56" s="77" t="s">
        <v>44</v>
      </c>
      <c r="I56" s="87"/>
    </row>
    <row r="57" spans="1:11" ht="13.5" thickBot="1">
      <c r="E57" s="109"/>
      <c r="F57" s="83">
        <f>SUM(F32:F55)/24</f>
        <v>-1504.6666666666667</v>
      </c>
      <c r="G57" s="83">
        <f>SUM(G32:G55)/24</f>
        <v>1504.6666666666667</v>
      </c>
      <c r="H57" s="72">
        <f>SQRT(SUM(H32:H55)/24)</f>
        <v>1528.7207342524446</v>
      </c>
      <c r="I57" s="13"/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35"/>
  <sheetViews>
    <sheetView workbookViewId="0">
      <selection activeCell="C31" sqref="C31"/>
    </sheetView>
  </sheetViews>
  <sheetFormatPr baseColWidth="10" defaultRowHeight="12.75"/>
  <cols>
    <col min="1" max="1" width="11.5703125" style="1" customWidth="1"/>
    <col min="3" max="3" width="11.5703125" style="4" customWidth="1"/>
    <col min="4" max="4" width="2.85546875" style="11" customWidth="1"/>
    <col min="5" max="5" width="8.7109375" style="6" customWidth="1"/>
    <col min="6" max="7" width="8.7109375" customWidth="1"/>
    <col min="8" max="8" width="8.7109375" style="4" customWidth="1"/>
    <col min="9" max="9" width="2.28515625" customWidth="1"/>
    <col min="10" max="12" width="8.7109375" customWidth="1"/>
    <col min="13" max="13" width="8.7109375" style="4" customWidth="1"/>
  </cols>
  <sheetData>
    <row r="1" spans="1:13" ht="15.75">
      <c r="A1" s="2" t="s">
        <v>13</v>
      </c>
      <c r="E1" s="16"/>
      <c r="F1" s="16" t="s">
        <v>29</v>
      </c>
      <c r="G1" s="1"/>
      <c r="H1" s="5"/>
    </row>
    <row r="2" spans="1:13" ht="13.5" thickBot="1"/>
    <row r="3" spans="1:13" ht="13.5" thickBot="1">
      <c r="C3" s="85" t="s">
        <v>36</v>
      </c>
    </row>
    <row r="4" spans="1:13">
      <c r="A4" s="61" t="s">
        <v>72</v>
      </c>
      <c r="B4" s="97" t="s">
        <v>1</v>
      </c>
      <c r="C4" s="63">
        <v>892</v>
      </c>
    </row>
    <row r="5" spans="1:13">
      <c r="A5" s="64"/>
      <c r="B5" s="67" t="s">
        <v>2</v>
      </c>
      <c r="C5" s="66">
        <v>1114</v>
      </c>
    </row>
    <row r="6" spans="1:13">
      <c r="A6" s="64"/>
      <c r="B6" s="67" t="s">
        <v>3</v>
      </c>
      <c r="C6" s="66">
        <v>1280</v>
      </c>
    </row>
    <row r="7" spans="1:13">
      <c r="A7" s="64"/>
      <c r="B7" s="67" t="s">
        <v>4</v>
      </c>
      <c r="C7" s="66">
        <v>1328</v>
      </c>
    </row>
    <row r="8" spans="1:13">
      <c r="A8" s="64"/>
      <c r="B8" s="67" t="s">
        <v>5</v>
      </c>
      <c r="C8" s="66">
        <v>1253</v>
      </c>
    </row>
    <row r="9" spans="1:13">
      <c r="A9" s="64"/>
      <c r="B9" s="67" t="s">
        <v>6</v>
      </c>
      <c r="C9" s="66">
        <v>1125</v>
      </c>
    </row>
    <row r="10" spans="1:13">
      <c r="A10" s="64"/>
      <c r="B10" s="67" t="s">
        <v>7</v>
      </c>
      <c r="C10" s="66">
        <v>1197</v>
      </c>
    </row>
    <row r="11" spans="1:13">
      <c r="A11" s="64"/>
      <c r="B11" s="67" t="s">
        <v>8</v>
      </c>
      <c r="C11" s="66">
        <v>867</v>
      </c>
    </row>
    <row r="12" spans="1:13">
      <c r="A12" s="64"/>
      <c r="B12" s="67" t="s">
        <v>9</v>
      </c>
      <c r="C12" s="66">
        <v>1406</v>
      </c>
      <c r="E12" s="57" t="s">
        <v>49</v>
      </c>
      <c r="F12" s="57"/>
      <c r="G12" s="57"/>
      <c r="H12" s="56"/>
      <c r="I12" s="57"/>
      <c r="J12" s="57"/>
      <c r="K12" s="57"/>
    </row>
    <row r="13" spans="1:13" ht="13.5" thickBot="1">
      <c r="A13" s="64"/>
      <c r="B13" s="67" t="s">
        <v>10</v>
      </c>
      <c r="C13" s="66">
        <v>1503</v>
      </c>
    </row>
    <row r="14" spans="1:13">
      <c r="A14" s="64"/>
      <c r="B14" s="67" t="s">
        <v>11</v>
      </c>
      <c r="C14" s="66">
        <v>1068</v>
      </c>
      <c r="E14" s="73" t="s">
        <v>23</v>
      </c>
      <c r="F14" s="62"/>
      <c r="G14" s="74"/>
      <c r="H14" s="63"/>
      <c r="J14" s="73" t="s">
        <v>24</v>
      </c>
      <c r="K14" s="62"/>
      <c r="L14" s="62"/>
      <c r="M14" s="63"/>
    </row>
    <row r="15" spans="1:13">
      <c r="A15" s="64"/>
      <c r="B15" s="67" t="s">
        <v>12</v>
      </c>
      <c r="C15" s="66">
        <v>979</v>
      </c>
      <c r="E15" s="75" t="s">
        <v>37</v>
      </c>
      <c r="F15" s="76" t="s">
        <v>40</v>
      </c>
      <c r="G15" s="76" t="s">
        <v>41</v>
      </c>
      <c r="H15" s="77" t="s">
        <v>44</v>
      </c>
      <c r="I15" s="87"/>
      <c r="J15" s="75" t="s">
        <v>37</v>
      </c>
      <c r="K15" s="76" t="s">
        <v>40</v>
      </c>
      <c r="L15" s="76" t="s">
        <v>41</v>
      </c>
      <c r="M15" s="77" t="s">
        <v>44</v>
      </c>
    </row>
    <row r="16" spans="1:13">
      <c r="A16" s="64" t="s">
        <v>73</v>
      </c>
      <c r="B16" s="67" t="s">
        <v>1</v>
      </c>
      <c r="C16" s="68">
        <v>1031</v>
      </c>
      <c r="D16" s="10"/>
      <c r="E16" s="78">
        <f>(C13+C14+C15)/3</f>
        <v>1183.3333333333333</v>
      </c>
      <c r="F16" s="79">
        <f>E16-C16</f>
        <v>152.33333333333326</v>
      </c>
      <c r="G16" s="79">
        <f>ABS(E16-C16)</f>
        <v>152.33333333333326</v>
      </c>
      <c r="H16" s="80">
        <f>(E16-C16)^2</f>
        <v>23205.44444444442</v>
      </c>
      <c r="I16" s="6"/>
      <c r="J16" s="78">
        <f>(C10+C11+C12+C13+C14+C15)/6</f>
        <v>1170</v>
      </c>
      <c r="K16" s="79">
        <f>J16-C16</f>
        <v>139</v>
      </c>
      <c r="L16" s="79">
        <f>ABS(J16-C16)</f>
        <v>139</v>
      </c>
      <c r="M16" s="80">
        <f>(J16-C16)^2</f>
        <v>19321</v>
      </c>
    </row>
    <row r="17" spans="1:13">
      <c r="A17" s="64"/>
      <c r="B17" s="67" t="s">
        <v>2</v>
      </c>
      <c r="C17" s="68">
        <v>1353</v>
      </c>
      <c r="D17" s="10"/>
      <c r="E17" s="81"/>
      <c r="F17" s="79">
        <f t="shared" ref="F17:F39" si="0">E17-C17</f>
        <v>-1353</v>
      </c>
      <c r="G17" s="79">
        <f t="shared" ref="G17:G39" si="1">ABS(E17-C17)</f>
        <v>1353</v>
      </c>
      <c r="H17" s="80">
        <f t="shared" ref="H17:H39" si="2">(E17-C17)^2</f>
        <v>1830609</v>
      </c>
      <c r="I17" s="6"/>
      <c r="J17" s="81"/>
      <c r="K17" s="79">
        <f t="shared" ref="K17:K39" si="3">J17-C17</f>
        <v>-1353</v>
      </c>
      <c r="L17" s="79">
        <f t="shared" ref="L17:L39" si="4">ABS(J17-C17)</f>
        <v>1353</v>
      </c>
      <c r="M17" s="80">
        <f t="shared" ref="M17:M39" si="5">(J17-C17)^2</f>
        <v>1830609</v>
      </c>
    </row>
    <row r="18" spans="1:13">
      <c r="A18" s="64"/>
      <c r="B18" s="67" t="s">
        <v>3</v>
      </c>
      <c r="C18" s="68">
        <v>1512</v>
      </c>
      <c r="D18" s="10"/>
      <c r="E18" s="81"/>
      <c r="F18" s="79">
        <f t="shared" si="0"/>
        <v>-1512</v>
      </c>
      <c r="G18" s="79">
        <f t="shared" si="1"/>
        <v>1512</v>
      </c>
      <c r="H18" s="80">
        <f t="shared" si="2"/>
        <v>2286144</v>
      </c>
      <c r="I18" s="6"/>
      <c r="J18" s="81"/>
      <c r="K18" s="79">
        <f t="shared" si="3"/>
        <v>-1512</v>
      </c>
      <c r="L18" s="79">
        <f t="shared" si="4"/>
        <v>1512</v>
      </c>
      <c r="M18" s="80">
        <f t="shared" si="5"/>
        <v>2286144</v>
      </c>
    </row>
    <row r="19" spans="1:13">
      <c r="A19" s="64"/>
      <c r="B19" s="67" t="s">
        <v>4</v>
      </c>
      <c r="C19" s="68">
        <v>1670</v>
      </c>
      <c r="D19" s="10"/>
      <c r="E19" s="81"/>
      <c r="F19" s="79">
        <f t="shared" si="0"/>
        <v>-1670</v>
      </c>
      <c r="G19" s="79">
        <f t="shared" si="1"/>
        <v>1670</v>
      </c>
      <c r="H19" s="80">
        <f t="shared" si="2"/>
        <v>2788900</v>
      </c>
      <c r="I19" s="6"/>
      <c r="J19" s="81"/>
      <c r="K19" s="79">
        <f t="shared" si="3"/>
        <v>-1670</v>
      </c>
      <c r="L19" s="79">
        <f t="shared" si="4"/>
        <v>1670</v>
      </c>
      <c r="M19" s="80">
        <f t="shared" si="5"/>
        <v>2788900</v>
      </c>
    </row>
    <row r="20" spans="1:13">
      <c r="A20" s="64"/>
      <c r="B20" s="67" t="s">
        <v>5</v>
      </c>
      <c r="C20" s="68">
        <v>1523</v>
      </c>
      <c r="D20" s="10"/>
      <c r="E20" s="81"/>
      <c r="F20" s="79">
        <f t="shared" si="0"/>
        <v>-1523</v>
      </c>
      <c r="G20" s="79">
        <f t="shared" si="1"/>
        <v>1523</v>
      </c>
      <c r="H20" s="80">
        <f t="shared" si="2"/>
        <v>2319529</v>
      </c>
      <c r="I20" s="6"/>
      <c r="J20" s="81"/>
      <c r="K20" s="79">
        <f t="shared" si="3"/>
        <v>-1523</v>
      </c>
      <c r="L20" s="79">
        <f t="shared" si="4"/>
        <v>1523</v>
      </c>
      <c r="M20" s="80">
        <f t="shared" si="5"/>
        <v>2319529</v>
      </c>
    </row>
    <row r="21" spans="1:13">
      <c r="A21" s="64"/>
      <c r="B21" s="67" t="s">
        <v>6</v>
      </c>
      <c r="C21" s="68">
        <v>1386</v>
      </c>
      <c r="D21" s="10"/>
      <c r="E21" s="81"/>
      <c r="F21" s="79">
        <f t="shared" si="0"/>
        <v>-1386</v>
      </c>
      <c r="G21" s="79">
        <f t="shared" si="1"/>
        <v>1386</v>
      </c>
      <c r="H21" s="80">
        <f t="shared" si="2"/>
        <v>1920996</v>
      </c>
      <c r="I21" s="6"/>
      <c r="J21" s="81"/>
      <c r="K21" s="79">
        <f t="shared" si="3"/>
        <v>-1386</v>
      </c>
      <c r="L21" s="79">
        <f t="shared" si="4"/>
        <v>1386</v>
      </c>
      <c r="M21" s="80">
        <f t="shared" si="5"/>
        <v>1920996</v>
      </c>
    </row>
    <row r="22" spans="1:13">
      <c r="A22" s="64"/>
      <c r="B22" s="67" t="s">
        <v>7</v>
      </c>
      <c r="C22" s="68">
        <v>1351</v>
      </c>
      <c r="D22" s="10"/>
      <c r="E22" s="81"/>
      <c r="F22" s="79">
        <f t="shared" si="0"/>
        <v>-1351</v>
      </c>
      <c r="G22" s="79">
        <f t="shared" si="1"/>
        <v>1351</v>
      </c>
      <c r="H22" s="80">
        <f t="shared" si="2"/>
        <v>1825201</v>
      </c>
      <c r="I22" s="6"/>
      <c r="J22" s="81"/>
      <c r="K22" s="79">
        <f t="shared" si="3"/>
        <v>-1351</v>
      </c>
      <c r="L22" s="79">
        <f t="shared" si="4"/>
        <v>1351</v>
      </c>
      <c r="M22" s="80">
        <f t="shared" si="5"/>
        <v>1825201</v>
      </c>
    </row>
    <row r="23" spans="1:13">
      <c r="A23" s="64"/>
      <c r="B23" s="67" t="s">
        <v>8</v>
      </c>
      <c r="C23" s="68">
        <v>1075</v>
      </c>
      <c r="D23" s="10"/>
      <c r="E23" s="81"/>
      <c r="F23" s="79">
        <f t="shared" si="0"/>
        <v>-1075</v>
      </c>
      <c r="G23" s="79">
        <f t="shared" si="1"/>
        <v>1075</v>
      </c>
      <c r="H23" s="80">
        <f t="shared" si="2"/>
        <v>1155625</v>
      </c>
      <c r="I23" s="6"/>
      <c r="J23" s="81"/>
      <c r="K23" s="79">
        <f t="shared" si="3"/>
        <v>-1075</v>
      </c>
      <c r="L23" s="79">
        <f t="shared" si="4"/>
        <v>1075</v>
      </c>
      <c r="M23" s="80">
        <f t="shared" si="5"/>
        <v>1155625</v>
      </c>
    </row>
    <row r="24" spans="1:13">
      <c r="A24" s="64"/>
      <c r="B24" s="67" t="s">
        <v>9</v>
      </c>
      <c r="C24" s="68">
        <v>1623</v>
      </c>
      <c r="D24" s="10"/>
      <c r="E24" s="81"/>
      <c r="F24" s="79">
        <f t="shared" si="0"/>
        <v>-1623</v>
      </c>
      <c r="G24" s="79">
        <f t="shared" si="1"/>
        <v>1623</v>
      </c>
      <c r="H24" s="80">
        <f t="shared" si="2"/>
        <v>2634129</v>
      </c>
      <c r="I24" s="6"/>
      <c r="J24" s="81"/>
      <c r="K24" s="79">
        <f t="shared" si="3"/>
        <v>-1623</v>
      </c>
      <c r="L24" s="79">
        <f t="shared" si="4"/>
        <v>1623</v>
      </c>
      <c r="M24" s="80">
        <f t="shared" si="5"/>
        <v>2634129</v>
      </c>
    </row>
    <row r="25" spans="1:13">
      <c r="A25" s="64"/>
      <c r="B25" s="67" t="s">
        <v>10</v>
      </c>
      <c r="C25" s="68">
        <v>1756</v>
      </c>
      <c r="D25" s="10"/>
      <c r="E25" s="81"/>
      <c r="F25" s="79">
        <f t="shared" si="0"/>
        <v>-1756</v>
      </c>
      <c r="G25" s="79">
        <f t="shared" si="1"/>
        <v>1756</v>
      </c>
      <c r="H25" s="80">
        <f t="shared" si="2"/>
        <v>3083536</v>
      </c>
      <c r="I25" s="6"/>
      <c r="J25" s="81"/>
      <c r="K25" s="79">
        <f t="shared" si="3"/>
        <v>-1756</v>
      </c>
      <c r="L25" s="79">
        <f t="shared" si="4"/>
        <v>1756</v>
      </c>
      <c r="M25" s="80">
        <f t="shared" si="5"/>
        <v>3083536</v>
      </c>
    </row>
    <row r="26" spans="1:13">
      <c r="A26" s="64"/>
      <c r="B26" s="67" t="s">
        <v>11</v>
      </c>
      <c r="C26" s="68">
        <v>1346</v>
      </c>
      <c r="D26" s="10"/>
      <c r="E26" s="81"/>
      <c r="F26" s="79">
        <f t="shared" si="0"/>
        <v>-1346</v>
      </c>
      <c r="G26" s="79">
        <f t="shared" si="1"/>
        <v>1346</v>
      </c>
      <c r="H26" s="80">
        <f t="shared" si="2"/>
        <v>1811716</v>
      </c>
      <c r="I26" s="6"/>
      <c r="J26" s="81"/>
      <c r="K26" s="79">
        <f t="shared" si="3"/>
        <v>-1346</v>
      </c>
      <c r="L26" s="79">
        <f t="shared" si="4"/>
        <v>1346</v>
      </c>
      <c r="M26" s="80">
        <f t="shared" si="5"/>
        <v>1811716</v>
      </c>
    </row>
    <row r="27" spans="1:13">
      <c r="A27" s="64"/>
      <c r="B27" s="67" t="s">
        <v>12</v>
      </c>
      <c r="C27" s="68">
        <v>1031</v>
      </c>
      <c r="D27" s="10"/>
      <c r="E27" s="81"/>
      <c r="F27" s="79">
        <f t="shared" si="0"/>
        <v>-1031</v>
      </c>
      <c r="G27" s="79">
        <f t="shared" si="1"/>
        <v>1031</v>
      </c>
      <c r="H27" s="80">
        <f t="shared" si="2"/>
        <v>1062961</v>
      </c>
      <c r="I27" s="6"/>
      <c r="J27" s="81"/>
      <c r="K27" s="79">
        <f t="shared" si="3"/>
        <v>-1031</v>
      </c>
      <c r="L27" s="79">
        <f t="shared" si="4"/>
        <v>1031</v>
      </c>
      <c r="M27" s="80">
        <f t="shared" si="5"/>
        <v>1062961</v>
      </c>
    </row>
    <row r="28" spans="1:13">
      <c r="A28" s="64" t="s">
        <v>74</v>
      </c>
      <c r="B28" s="67" t="s">
        <v>1</v>
      </c>
      <c r="C28" s="68">
        <v>1154</v>
      </c>
      <c r="D28" s="10"/>
      <c r="E28" s="81"/>
      <c r="F28" s="79">
        <f t="shared" si="0"/>
        <v>-1154</v>
      </c>
      <c r="G28" s="79">
        <f t="shared" si="1"/>
        <v>1154</v>
      </c>
      <c r="H28" s="80">
        <f t="shared" si="2"/>
        <v>1331716</v>
      </c>
      <c r="I28" s="6"/>
      <c r="J28" s="81"/>
      <c r="K28" s="79">
        <f t="shared" si="3"/>
        <v>-1154</v>
      </c>
      <c r="L28" s="79">
        <f t="shared" si="4"/>
        <v>1154</v>
      </c>
      <c r="M28" s="80">
        <f t="shared" si="5"/>
        <v>1331716</v>
      </c>
    </row>
    <row r="29" spans="1:13">
      <c r="A29" s="64"/>
      <c r="B29" s="67" t="s">
        <v>2</v>
      </c>
      <c r="C29" s="68">
        <v>1567</v>
      </c>
      <c r="D29" s="10"/>
      <c r="E29" s="81"/>
      <c r="F29" s="79">
        <f t="shared" si="0"/>
        <v>-1567</v>
      </c>
      <c r="G29" s="79">
        <f t="shared" si="1"/>
        <v>1567</v>
      </c>
      <c r="H29" s="80">
        <f t="shared" si="2"/>
        <v>2455489</v>
      </c>
      <c r="I29" s="6"/>
      <c r="J29" s="81"/>
      <c r="K29" s="79">
        <f t="shared" si="3"/>
        <v>-1567</v>
      </c>
      <c r="L29" s="79">
        <f t="shared" si="4"/>
        <v>1567</v>
      </c>
      <c r="M29" s="80">
        <f t="shared" si="5"/>
        <v>2455489</v>
      </c>
    </row>
    <row r="30" spans="1:13">
      <c r="A30" s="64"/>
      <c r="B30" s="67" t="s">
        <v>3</v>
      </c>
      <c r="C30" s="68">
        <v>1709</v>
      </c>
      <c r="D30" s="10"/>
      <c r="E30" s="81"/>
      <c r="F30" s="79">
        <f t="shared" si="0"/>
        <v>-1709</v>
      </c>
      <c r="G30" s="79">
        <f t="shared" si="1"/>
        <v>1709</v>
      </c>
      <c r="H30" s="80">
        <f t="shared" si="2"/>
        <v>2920681</v>
      </c>
      <c r="I30" s="6"/>
      <c r="J30" s="81"/>
      <c r="K30" s="79">
        <f t="shared" si="3"/>
        <v>-1709</v>
      </c>
      <c r="L30" s="79">
        <f t="shared" si="4"/>
        <v>1709</v>
      </c>
      <c r="M30" s="80">
        <f t="shared" si="5"/>
        <v>2920681</v>
      </c>
    </row>
    <row r="31" spans="1:13">
      <c r="A31" s="64"/>
      <c r="B31" s="67" t="s">
        <v>4</v>
      </c>
      <c r="C31" s="68">
        <v>1998</v>
      </c>
      <c r="D31" s="10"/>
      <c r="E31" s="81"/>
      <c r="F31" s="79">
        <f t="shared" si="0"/>
        <v>-1998</v>
      </c>
      <c r="G31" s="79">
        <f t="shared" si="1"/>
        <v>1998</v>
      </c>
      <c r="H31" s="80">
        <f t="shared" si="2"/>
        <v>3992004</v>
      </c>
      <c r="I31" s="6"/>
      <c r="J31" s="81"/>
      <c r="K31" s="79">
        <f t="shared" si="3"/>
        <v>-1998</v>
      </c>
      <c r="L31" s="79">
        <f t="shared" si="4"/>
        <v>1998</v>
      </c>
      <c r="M31" s="80">
        <f t="shared" si="5"/>
        <v>3992004</v>
      </c>
    </row>
    <row r="32" spans="1:13">
      <c r="A32" s="64"/>
      <c r="B32" s="67" t="s">
        <v>5</v>
      </c>
      <c r="C32" s="68">
        <v>1891</v>
      </c>
      <c r="D32" s="10"/>
      <c r="E32" s="81"/>
      <c r="F32" s="79">
        <f t="shared" si="0"/>
        <v>-1891</v>
      </c>
      <c r="G32" s="79">
        <f t="shared" si="1"/>
        <v>1891</v>
      </c>
      <c r="H32" s="80">
        <f t="shared" si="2"/>
        <v>3575881</v>
      </c>
      <c r="I32" s="6"/>
      <c r="J32" s="81"/>
      <c r="K32" s="79">
        <f t="shared" si="3"/>
        <v>-1891</v>
      </c>
      <c r="L32" s="79">
        <f t="shared" si="4"/>
        <v>1891</v>
      </c>
      <c r="M32" s="80">
        <f t="shared" si="5"/>
        <v>3575881</v>
      </c>
    </row>
    <row r="33" spans="1:13">
      <c r="A33" s="64"/>
      <c r="B33" s="67" t="s">
        <v>6</v>
      </c>
      <c r="C33" s="68">
        <v>1639</v>
      </c>
      <c r="D33" s="10"/>
      <c r="E33" s="81"/>
      <c r="F33" s="79">
        <f t="shared" si="0"/>
        <v>-1639</v>
      </c>
      <c r="G33" s="79">
        <f t="shared" si="1"/>
        <v>1639</v>
      </c>
      <c r="H33" s="80">
        <f t="shared" si="2"/>
        <v>2686321</v>
      </c>
      <c r="I33" s="6"/>
      <c r="J33" s="81"/>
      <c r="K33" s="79">
        <f t="shared" si="3"/>
        <v>-1639</v>
      </c>
      <c r="L33" s="79">
        <f t="shared" si="4"/>
        <v>1639</v>
      </c>
      <c r="M33" s="80">
        <f t="shared" si="5"/>
        <v>2686321</v>
      </c>
    </row>
    <row r="34" spans="1:13">
      <c r="A34" s="64"/>
      <c r="B34" s="67" t="s">
        <v>7</v>
      </c>
      <c r="C34" s="68">
        <v>1504</v>
      </c>
      <c r="D34" s="10"/>
      <c r="E34" s="81"/>
      <c r="F34" s="79">
        <f t="shared" si="0"/>
        <v>-1504</v>
      </c>
      <c r="G34" s="79">
        <f t="shared" si="1"/>
        <v>1504</v>
      </c>
      <c r="H34" s="80">
        <f t="shared" si="2"/>
        <v>2262016</v>
      </c>
      <c r="I34" s="6"/>
      <c r="J34" s="81"/>
      <c r="K34" s="79">
        <f t="shared" si="3"/>
        <v>-1504</v>
      </c>
      <c r="L34" s="79">
        <f t="shared" si="4"/>
        <v>1504</v>
      </c>
      <c r="M34" s="80">
        <f t="shared" si="5"/>
        <v>2262016</v>
      </c>
    </row>
    <row r="35" spans="1:13">
      <c r="A35" s="64"/>
      <c r="B35" s="67" t="s">
        <v>8</v>
      </c>
      <c r="C35" s="68">
        <v>1271</v>
      </c>
      <c r="D35" s="10"/>
      <c r="E35" s="81"/>
      <c r="F35" s="79">
        <f t="shared" si="0"/>
        <v>-1271</v>
      </c>
      <c r="G35" s="79">
        <f t="shared" si="1"/>
        <v>1271</v>
      </c>
      <c r="H35" s="80">
        <f t="shared" si="2"/>
        <v>1615441</v>
      </c>
      <c r="I35" s="6"/>
      <c r="J35" s="81"/>
      <c r="K35" s="79">
        <f t="shared" si="3"/>
        <v>-1271</v>
      </c>
      <c r="L35" s="79">
        <f t="shared" si="4"/>
        <v>1271</v>
      </c>
      <c r="M35" s="80">
        <f t="shared" si="5"/>
        <v>1615441</v>
      </c>
    </row>
    <row r="36" spans="1:13">
      <c r="A36" s="64"/>
      <c r="B36" s="67" t="s">
        <v>9</v>
      </c>
      <c r="C36" s="68">
        <v>1786</v>
      </c>
      <c r="D36" s="10"/>
      <c r="E36" s="81"/>
      <c r="F36" s="79">
        <f t="shared" si="0"/>
        <v>-1786</v>
      </c>
      <c r="G36" s="79">
        <f t="shared" si="1"/>
        <v>1786</v>
      </c>
      <c r="H36" s="80">
        <f t="shared" si="2"/>
        <v>3189796</v>
      </c>
      <c r="I36" s="6"/>
      <c r="J36" s="81"/>
      <c r="K36" s="79">
        <f t="shared" si="3"/>
        <v>-1786</v>
      </c>
      <c r="L36" s="79">
        <f t="shared" si="4"/>
        <v>1786</v>
      </c>
      <c r="M36" s="80">
        <f t="shared" si="5"/>
        <v>3189796</v>
      </c>
    </row>
    <row r="37" spans="1:13">
      <c r="A37" s="64"/>
      <c r="B37" s="67" t="s">
        <v>10</v>
      </c>
      <c r="C37" s="68">
        <v>1941</v>
      </c>
      <c r="D37" s="10"/>
      <c r="E37" s="81"/>
      <c r="F37" s="79">
        <f t="shared" si="0"/>
        <v>-1941</v>
      </c>
      <c r="G37" s="79">
        <f t="shared" si="1"/>
        <v>1941</v>
      </c>
      <c r="H37" s="80">
        <f t="shared" si="2"/>
        <v>3767481</v>
      </c>
      <c r="I37" s="6"/>
      <c r="J37" s="81"/>
      <c r="K37" s="79">
        <f t="shared" si="3"/>
        <v>-1941</v>
      </c>
      <c r="L37" s="79">
        <f t="shared" si="4"/>
        <v>1941</v>
      </c>
      <c r="M37" s="80">
        <f t="shared" si="5"/>
        <v>3767481</v>
      </c>
    </row>
    <row r="38" spans="1:13">
      <c r="A38" s="64"/>
      <c r="B38" s="67" t="s">
        <v>11</v>
      </c>
      <c r="C38" s="68">
        <v>1606</v>
      </c>
      <c r="D38" s="10"/>
      <c r="E38" s="81"/>
      <c r="F38" s="79">
        <f t="shared" si="0"/>
        <v>-1606</v>
      </c>
      <c r="G38" s="79">
        <f t="shared" si="1"/>
        <v>1606</v>
      </c>
      <c r="H38" s="80">
        <f t="shared" si="2"/>
        <v>2579236</v>
      </c>
      <c r="I38" s="6"/>
      <c r="J38" s="81"/>
      <c r="K38" s="79">
        <f t="shared" si="3"/>
        <v>-1606</v>
      </c>
      <c r="L38" s="79">
        <f t="shared" si="4"/>
        <v>1606</v>
      </c>
      <c r="M38" s="80">
        <f t="shared" si="5"/>
        <v>2579236</v>
      </c>
    </row>
    <row r="39" spans="1:13">
      <c r="A39" s="64"/>
      <c r="B39" s="67" t="s">
        <v>12</v>
      </c>
      <c r="C39" s="68">
        <v>1389</v>
      </c>
      <c r="D39" s="10"/>
      <c r="E39" s="81"/>
      <c r="F39" s="79">
        <f t="shared" si="0"/>
        <v>-1389</v>
      </c>
      <c r="G39" s="79">
        <f t="shared" si="1"/>
        <v>1389</v>
      </c>
      <c r="H39" s="80">
        <f t="shared" si="2"/>
        <v>1929321</v>
      </c>
      <c r="I39" s="6"/>
      <c r="J39" s="81"/>
      <c r="K39" s="79">
        <f t="shared" si="3"/>
        <v>-1389</v>
      </c>
      <c r="L39" s="79">
        <f t="shared" si="4"/>
        <v>1389</v>
      </c>
      <c r="M39" s="80">
        <f t="shared" si="5"/>
        <v>1929321</v>
      </c>
    </row>
    <row r="40" spans="1:13">
      <c r="A40" s="64"/>
      <c r="B40" s="65"/>
      <c r="C40" s="69"/>
      <c r="D40" s="10"/>
      <c r="E40" s="75" t="s">
        <v>37</v>
      </c>
      <c r="F40" s="76" t="s">
        <v>40</v>
      </c>
      <c r="G40" s="76" t="s">
        <v>41</v>
      </c>
      <c r="H40" s="77" t="s">
        <v>44</v>
      </c>
      <c r="I40" s="87"/>
      <c r="J40" s="75" t="s">
        <v>37</v>
      </c>
      <c r="K40" s="76" t="s">
        <v>40</v>
      </c>
      <c r="L40" s="76" t="s">
        <v>41</v>
      </c>
      <c r="M40" s="77" t="s">
        <v>44</v>
      </c>
    </row>
    <row r="41" spans="1:13" ht="13.5" thickBot="1">
      <c r="A41" s="70" t="s">
        <v>16</v>
      </c>
      <c r="B41" s="71"/>
      <c r="C41" s="72">
        <f>AVERAGE(C16:C39)</f>
        <v>1504.6666666666667</v>
      </c>
      <c r="D41" s="14"/>
      <c r="E41" s="82"/>
      <c r="F41" s="83">
        <f>SUM(F16:F39)/24</f>
        <v>-1455.3611111111113</v>
      </c>
      <c r="G41" s="83">
        <f>SUM(G16:G39)/24</f>
        <v>1468.0555555555554</v>
      </c>
      <c r="H41" s="72">
        <f>SQRT(SUM(H16:H39)/24)</f>
        <v>1514.4847094590243</v>
      </c>
      <c r="I41" s="13"/>
      <c r="J41" s="82"/>
      <c r="K41" s="83">
        <f>SUM(K16:K39)/24</f>
        <v>-1455.9166666666667</v>
      </c>
      <c r="L41" s="83">
        <f>SUM(L16:L39)/24</f>
        <v>1467.5</v>
      </c>
      <c r="M41" s="72">
        <f>SQRT(SUM(M16:M39)/24)</f>
        <v>1514.4312738890906</v>
      </c>
    </row>
    <row r="42" spans="1:13">
      <c r="K42" s="3"/>
    </row>
    <row r="43" spans="1:13">
      <c r="K43" s="3"/>
    </row>
    <row r="44" spans="1:13">
      <c r="K44" s="3"/>
    </row>
    <row r="45" spans="1:13">
      <c r="K45" s="3"/>
    </row>
    <row r="46" spans="1:13">
      <c r="K46" s="3"/>
    </row>
    <row r="47" spans="1:13">
      <c r="K47" s="3"/>
    </row>
    <row r="48" spans="1:13">
      <c r="K48" s="3"/>
    </row>
    <row r="49" spans="11:11">
      <c r="K49" s="3"/>
    </row>
    <row r="50" spans="11:11">
      <c r="K50" s="3"/>
    </row>
    <row r="51" spans="11:11">
      <c r="K51" s="3"/>
    </row>
    <row r="52" spans="11:11">
      <c r="K52" s="3"/>
    </row>
    <row r="53" spans="11:11">
      <c r="K53" s="3"/>
    </row>
    <row r="54" spans="11:11">
      <c r="K54" s="3"/>
    </row>
    <row r="55" spans="11:11">
      <c r="K55" s="3"/>
    </row>
    <row r="56" spans="11:11">
      <c r="K56" s="3"/>
    </row>
    <row r="57" spans="11:11">
      <c r="K57" s="3"/>
    </row>
    <row r="58" spans="11:11">
      <c r="K58" s="3"/>
    </row>
    <row r="59" spans="11:11">
      <c r="K59" s="3"/>
    </row>
    <row r="60" spans="11:11">
      <c r="K60" s="3"/>
    </row>
    <row r="61" spans="11:11">
      <c r="K61" s="3"/>
    </row>
    <row r="62" spans="11:11">
      <c r="K62" s="3"/>
    </row>
    <row r="63" spans="11:11">
      <c r="K63" s="3"/>
    </row>
    <row r="64" spans="11:11">
      <c r="K64" s="3"/>
    </row>
    <row r="65" spans="11:11">
      <c r="K65" s="3"/>
    </row>
    <row r="66" spans="11:11">
      <c r="K66" s="3"/>
    </row>
    <row r="67" spans="11:11">
      <c r="K67" s="3"/>
    </row>
    <row r="68" spans="11:11">
      <c r="K68" s="3"/>
    </row>
    <row r="69" spans="11:11">
      <c r="K69" s="3"/>
    </row>
    <row r="70" spans="11:11">
      <c r="K70" s="3"/>
    </row>
    <row r="71" spans="11:11">
      <c r="K71" s="3"/>
    </row>
    <row r="72" spans="11:11">
      <c r="K72" s="3"/>
    </row>
    <row r="73" spans="11:11">
      <c r="K73" s="3"/>
    </row>
    <row r="74" spans="11:11">
      <c r="K74" s="3"/>
    </row>
    <row r="75" spans="11:11">
      <c r="K75" s="3"/>
    </row>
    <row r="76" spans="11:11">
      <c r="K76" s="3"/>
    </row>
    <row r="77" spans="11:11">
      <c r="K77" s="3"/>
    </row>
    <row r="78" spans="11:11">
      <c r="K78" s="3"/>
    </row>
    <row r="79" spans="11:11">
      <c r="K79" s="3"/>
    </row>
    <row r="80" spans="11:11">
      <c r="K80" s="3"/>
    </row>
    <row r="81" spans="11:11">
      <c r="K81" s="3"/>
    </row>
    <row r="82" spans="11:11">
      <c r="K82" s="3"/>
    </row>
    <row r="83" spans="11:11">
      <c r="K83" s="3"/>
    </row>
    <row r="84" spans="11:11">
      <c r="K84" s="3"/>
    </row>
    <row r="85" spans="11:11">
      <c r="K85" s="3"/>
    </row>
    <row r="86" spans="11:11">
      <c r="K86" s="3"/>
    </row>
    <row r="87" spans="11:11">
      <c r="K87" s="3"/>
    </row>
    <row r="88" spans="11:11">
      <c r="K88" s="3"/>
    </row>
    <row r="89" spans="11:11">
      <c r="K89" s="3"/>
    </row>
    <row r="90" spans="11:11">
      <c r="K90" s="3"/>
    </row>
    <row r="91" spans="11:11">
      <c r="K91" s="3"/>
    </row>
    <row r="92" spans="11:11">
      <c r="K92" s="3"/>
    </row>
    <row r="93" spans="11:11">
      <c r="K93" s="3"/>
    </row>
    <row r="94" spans="11:11">
      <c r="K94" s="3"/>
    </row>
    <row r="95" spans="11:11">
      <c r="K95" s="3"/>
    </row>
    <row r="96" spans="11:11">
      <c r="K96" s="3"/>
    </row>
    <row r="97" spans="11:11">
      <c r="K97" s="3"/>
    </row>
    <row r="98" spans="11:11">
      <c r="K98" s="3"/>
    </row>
    <row r="99" spans="11:11">
      <c r="K99" s="3"/>
    </row>
    <row r="100" spans="11:11">
      <c r="K100" s="3"/>
    </row>
    <row r="101" spans="11:11">
      <c r="K101" s="3"/>
    </row>
    <row r="102" spans="11:11">
      <c r="K102" s="3"/>
    </row>
    <row r="103" spans="11:11">
      <c r="K103" s="3"/>
    </row>
    <row r="104" spans="11:11">
      <c r="K104" s="3"/>
    </row>
    <row r="105" spans="11:11">
      <c r="K105" s="3"/>
    </row>
    <row r="106" spans="11:11">
      <c r="K106" s="3"/>
    </row>
    <row r="107" spans="11:11">
      <c r="K107" s="3"/>
    </row>
    <row r="108" spans="11:11">
      <c r="K108" s="3"/>
    </row>
    <row r="109" spans="11:11">
      <c r="K109" s="3"/>
    </row>
    <row r="110" spans="11:11">
      <c r="K110" s="3"/>
    </row>
    <row r="111" spans="11:11">
      <c r="K111" s="3"/>
    </row>
    <row r="112" spans="11:11">
      <c r="K112" s="3"/>
    </row>
    <row r="113" spans="11:11">
      <c r="K113" s="3"/>
    </row>
    <row r="114" spans="11:11">
      <c r="K114" s="3"/>
    </row>
    <row r="115" spans="11:11">
      <c r="K115" s="3"/>
    </row>
    <row r="116" spans="11:11">
      <c r="K116" s="3"/>
    </row>
    <row r="117" spans="11:11">
      <c r="K117" s="3"/>
    </row>
    <row r="118" spans="11:11">
      <c r="K118" s="3"/>
    </row>
    <row r="119" spans="11:11">
      <c r="K119" s="3"/>
    </row>
    <row r="120" spans="11:11">
      <c r="K120" s="3"/>
    </row>
    <row r="121" spans="11:11">
      <c r="K121" s="3"/>
    </row>
    <row r="122" spans="11:11">
      <c r="K122" s="3"/>
    </row>
    <row r="123" spans="11:11">
      <c r="K123" s="3"/>
    </row>
    <row r="124" spans="11:11">
      <c r="K124" s="3"/>
    </row>
    <row r="125" spans="11:11">
      <c r="K125" s="3"/>
    </row>
    <row r="126" spans="11:11">
      <c r="K126" s="3"/>
    </row>
    <row r="127" spans="11:11">
      <c r="K127" s="3"/>
    </row>
    <row r="128" spans="11:11">
      <c r="K128" s="3"/>
    </row>
    <row r="129" spans="11:11">
      <c r="K129" s="3"/>
    </row>
    <row r="130" spans="11:11">
      <c r="K130" s="3"/>
    </row>
    <row r="131" spans="11:11">
      <c r="K131" s="3"/>
    </row>
    <row r="132" spans="11:11">
      <c r="K132" s="3"/>
    </row>
    <row r="133" spans="11:11">
      <c r="K133" s="3"/>
    </row>
    <row r="134" spans="11:11">
      <c r="K134" s="3"/>
    </row>
    <row r="135" spans="11:11">
      <c r="K135" s="3"/>
    </row>
    <row r="136" spans="11:11">
      <c r="K136" s="3"/>
    </row>
    <row r="137" spans="11:11">
      <c r="K137" s="3"/>
    </row>
    <row r="138" spans="11:11">
      <c r="K138" s="3"/>
    </row>
    <row r="139" spans="11:11">
      <c r="K139" s="3"/>
    </row>
    <row r="140" spans="11:11">
      <c r="K140" s="3"/>
    </row>
    <row r="141" spans="11:11">
      <c r="K141" s="3"/>
    </row>
    <row r="142" spans="11:11">
      <c r="K142" s="3"/>
    </row>
    <row r="143" spans="11:11">
      <c r="K143" s="3"/>
    </row>
    <row r="144" spans="11:11">
      <c r="K144" s="3"/>
    </row>
    <row r="145" spans="11:11">
      <c r="K145" s="3"/>
    </row>
    <row r="146" spans="11:11">
      <c r="K146" s="3"/>
    </row>
    <row r="147" spans="11:11">
      <c r="K147" s="3"/>
    </row>
    <row r="148" spans="11:11">
      <c r="K148" s="3"/>
    </row>
    <row r="149" spans="11:11">
      <c r="K149" s="3"/>
    </row>
    <row r="150" spans="11:11">
      <c r="K150" s="3"/>
    </row>
    <row r="151" spans="11:11">
      <c r="K151" s="3"/>
    </row>
    <row r="152" spans="11:11">
      <c r="K152" s="3"/>
    </row>
    <row r="153" spans="11:11">
      <c r="K153" s="3"/>
    </row>
    <row r="154" spans="11:11">
      <c r="K154" s="3"/>
    </row>
    <row r="155" spans="11:11">
      <c r="K155" s="3"/>
    </row>
    <row r="156" spans="11:11">
      <c r="K156" s="3"/>
    </row>
    <row r="157" spans="11:11">
      <c r="K157" s="3"/>
    </row>
    <row r="158" spans="11:11">
      <c r="K158" s="3"/>
    </row>
    <row r="159" spans="11:11">
      <c r="K159" s="3"/>
    </row>
    <row r="160" spans="11:11">
      <c r="K160" s="3"/>
    </row>
    <row r="161" spans="11:11">
      <c r="K161" s="3"/>
    </row>
    <row r="162" spans="11:11">
      <c r="K162" s="3"/>
    </row>
    <row r="163" spans="11:11">
      <c r="K163" s="3"/>
    </row>
    <row r="164" spans="11:11">
      <c r="K164" s="3"/>
    </row>
    <row r="165" spans="11:11">
      <c r="K165" s="3"/>
    </row>
    <row r="166" spans="11:11">
      <c r="K166" s="3"/>
    </row>
    <row r="167" spans="11:11">
      <c r="K167" s="3"/>
    </row>
    <row r="168" spans="11:11">
      <c r="K168" s="3"/>
    </row>
    <row r="169" spans="11:11">
      <c r="K169" s="3"/>
    </row>
    <row r="170" spans="11:11">
      <c r="K170" s="3"/>
    </row>
    <row r="171" spans="11:11">
      <c r="K171" s="3"/>
    </row>
    <row r="172" spans="11:11">
      <c r="K172" s="3"/>
    </row>
    <row r="173" spans="11:11">
      <c r="K173" s="3"/>
    </row>
    <row r="174" spans="11:11">
      <c r="K174" s="3"/>
    </row>
    <row r="175" spans="11:11">
      <c r="K175" s="3"/>
    </row>
    <row r="176" spans="11:11">
      <c r="K176" s="3"/>
    </row>
    <row r="177" spans="11:11">
      <c r="K177" s="3"/>
    </row>
    <row r="178" spans="11:11">
      <c r="K178" s="3"/>
    </row>
    <row r="179" spans="11:11">
      <c r="K179" s="3"/>
    </row>
    <row r="180" spans="11:11">
      <c r="K180" s="3"/>
    </row>
    <row r="181" spans="11:11">
      <c r="K181" s="3"/>
    </row>
    <row r="182" spans="11:11">
      <c r="K182" s="3"/>
    </row>
    <row r="183" spans="11:11">
      <c r="K183" s="3"/>
    </row>
    <row r="184" spans="11:11">
      <c r="K184" s="3"/>
    </row>
    <row r="185" spans="11:11">
      <c r="K185" s="3"/>
    </row>
    <row r="186" spans="11:11">
      <c r="K186" s="3"/>
    </row>
    <row r="187" spans="11:11">
      <c r="K187" s="3"/>
    </row>
    <row r="188" spans="11:11">
      <c r="K188" s="3"/>
    </row>
    <row r="189" spans="11:11">
      <c r="K189" s="3"/>
    </row>
    <row r="190" spans="11:11">
      <c r="K190" s="3"/>
    </row>
    <row r="191" spans="11:11">
      <c r="K191" s="3"/>
    </row>
    <row r="192" spans="11:11">
      <c r="K192" s="3"/>
    </row>
    <row r="193" spans="11:11">
      <c r="K193" s="3"/>
    </row>
    <row r="194" spans="11:11">
      <c r="K194" s="3"/>
    </row>
    <row r="195" spans="11:11">
      <c r="K195" s="3"/>
    </row>
    <row r="196" spans="11:11">
      <c r="K196" s="3"/>
    </row>
    <row r="197" spans="11:11">
      <c r="K197" s="3"/>
    </row>
    <row r="198" spans="11:11">
      <c r="K198" s="3"/>
    </row>
    <row r="199" spans="11:11">
      <c r="K199" s="3"/>
    </row>
    <row r="200" spans="11:11">
      <c r="K200" s="3"/>
    </row>
    <row r="201" spans="11:11">
      <c r="K201" s="3"/>
    </row>
    <row r="202" spans="11:11">
      <c r="K202" s="3"/>
    </row>
    <row r="203" spans="11:11">
      <c r="K203" s="3"/>
    </row>
    <row r="204" spans="11:11">
      <c r="K204" s="3"/>
    </row>
    <row r="205" spans="11:11">
      <c r="K205" s="3"/>
    </row>
    <row r="206" spans="11:11">
      <c r="K206" s="3"/>
    </row>
    <row r="207" spans="11:11">
      <c r="K207" s="3"/>
    </row>
    <row r="208" spans="11:11">
      <c r="K208" s="3"/>
    </row>
    <row r="209" spans="11:11">
      <c r="K209" s="3"/>
    </row>
    <row r="210" spans="11:11">
      <c r="K210" s="3"/>
    </row>
    <row r="211" spans="11:11">
      <c r="K211" s="3"/>
    </row>
    <row r="212" spans="11:11">
      <c r="K212" s="3"/>
    </row>
    <row r="213" spans="11:11">
      <c r="K213" s="3"/>
    </row>
    <row r="214" spans="11:11">
      <c r="K214" s="3"/>
    </row>
    <row r="215" spans="11:11">
      <c r="K215" s="3"/>
    </row>
    <row r="216" spans="11:11">
      <c r="K216" s="3"/>
    </row>
    <row r="217" spans="11:11">
      <c r="K217" s="3"/>
    </row>
    <row r="218" spans="11:11">
      <c r="K218" s="3"/>
    </row>
    <row r="219" spans="11:11">
      <c r="K219" s="3"/>
    </row>
    <row r="220" spans="11:11">
      <c r="K220" s="3"/>
    </row>
    <row r="221" spans="11:11">
      <c r="K221" s="3"/>
    </row>
    <row r="222" spans="11:11">
      <c r="K222" s="3"/>
    </row>
    <row r="223" spans="11:11">
      <c r="K223" s="3"/>
    </row>
    <row r="224" spans="11:11">
      <c r="K224" s="3"/>
    </row>
    <row r="225" spans="11:11">
      <c r="K225" s="3"/>
    </row>
    <row r="226" spans="11:11">
      <c r="K226" s="3"/>
    </row>
    <row r="227" spans="11:11">
      <c r="K227" s="3"/>
    </row>
    <row r="228" spans="11:11">
      <c r="K228" s="3"/>
    </row>
    <row r="229" spans="11:11">
      <c r="K229" s="3"/>
    </row>
    <row r="230" spans="11:11">
      <c r="K230" s="3"/>
    </row>
    <row r="231" spans="11:11">
      <c r="K231" s="3"/>
    </row>
    <row r="232" spans="11:11">
      <c r="K232" s="3"/>
    </row>
    <row r="233" spans="11:11">
      <c r="K233" s="3"/>
    </row>
    <row r="234" spans="11:11">
      <c r="K234" s="3"/>
    </row>
    <row r="235" spans="11:11">
      <c r="K235" s="3"/>
    </row>
  </sheetData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35"/>
  <sheetViews>
    <sheetView workbookViewId="0">
      <selection activeCell="C31" sqref="C31"/>
    </sheetView>
  </sheetViews>
  <sheetFormatPr baseColWidth="10" defaultRowHeight="12.75"/>
  <cols>
    <col min="1" max="1" width="11.5703125" style="1" customWidth="1"/>
    <col min="3" max="3" width="11.5703125" style="4" customWidth="1"/>
    <col min="4" max="4" width="2.85546875" style="11" customWidth="1"/>
    <col min="5" max="5" width="8.7109375" style="6" customWidth="1"/>
    <col min="6" max="7" width="8.7109375" customWidth="1"/>
    <col min="8" max="8" width="8.7109375" style="4" customWidth="1"/>
    <col min="9" max="9" width="2.28515625" customWidth="1"/>
    <col min="10" max="12" width="8.7109375" customWidth="1"/>
    <col min="13" max="13" width="8.7109375" style="4" customWidth="1"/>
  </cols>
  <sheetData>
    <row r="1" spans="1:13" ht="15.75">
      <c r="A1" s="2" t="s">
        <v>13</v>
      </c>
      <c r="D1" s="4"/>
      <c r="F1" s="5" t="s">
        <v>30</v>
      </c>
    </row>
    <row r="2" spans="1:13" ht="13.5" thickBot="1">
      <c r="D2" s="4"/>
    </row>
    <row r="3" spans="1:13" ht="13.5" thickBot="1">
      <c r="C3" s="86" t="s">
        <v>36</v>
      </c>
      <c r="D3" s="4"/>
    </row>
    <row r="4" spans="1:13">
      <c r="A4" s="61" t="s">
        <v>72</v>
      </c>
      <c r="B4" s="62" t="s">
        <v>1</v>
      </c>
      <c r="C4" s="63">
        <v>892</v>
      </c>
      <c r="D4" s="4"/>
    </row>
    <row r="5" spans="1:13">
      <c r="A5" s="64"/>
      <c r="B5" s="65" t="s">
        <v>2</v>
      </c>
      <c r="C5" s="66">
        <v>1114</v>
      </c>
      <c r="D5" s="4"/>
    </row>
    <row r="6" spans="1:13">
      <c r="A6" s="64"/>
      <c r="B6" s="65" t="s">
        <v>3</v>
      </c>
      <c r="C6" s="66">
        <v>1280</v>
      </c>
      <c r="D6" s="4"/>
    </row>
    <row r="7" spans="1:13">
      <c r="A7" s="64"/>
      <c r="B7" s="65" t="s">
        <v>4</v>
      </c>
      <c r="C7" s="66">
        <v>1328</v>
      </c>
      <c r="D7" s="4"/>
    </row>
    <row r="8" spans="1:13">
      <c r="A8" s="64"/>
      <c r="B8" s="65" t="s">
        <v>5</v>
      </c>
      <c r="C8" s="66">
        <v>1253</v>
      </c>
      <c r="D8" s="4"/>
    </row>
    <row r="9" spans="1:13">
      <c r="A9" s="64"/>
      <c r="B9" s="65" t="s">
        <v>6</v>
      </c>
      <c r="C9" s="66">
        <v>1125</v>
      </c>
      <c r="D9" s="4"/>
    </row>
    <row r="10" spans="1:13">
      <c r="A10" s="64"/>
      <c r="B10" s="65" t="s">
        <v>7</v>
      </c>
      <c r="C10" s="66">
        <v>1197</v>
      </c>
      <c r="D10" s="4"/>
    </row>
    <row r="11" spans="1:13">
      <c r="A11" s="64"/>
      <c r="B11" s="65" t="s">
        <v>8</v>
      </c>
      <c r="C11" s="66">
        <v>867</v>
      </c>
      <c r="D11" s="4"/>
    </row>
    <row r="12" spans="1:13">
      <c r="A12" s="64"/>
      <c r="B12" s="65" t="s">
        <v>9</v>
      </c>
      <c r="C12" s="66">
        <v>1406</v>
      </c>
      <c r="D12" s="4"/>
    </row>
    <row r="13" spans="1:13">
      <c r="A13" s="64"/>
      <c r="B13" s="65" t="s">
        <v>10</v>
      </c>
      <c r="C13" s="66">
        <v>1503</v>
      </c>
      <c r="D13" s="4"/>
      <c r="E13" s="57" t="s">
        <v>49</v>
      </c>
      <c r="F13" s="57"/>
      <c r="G13" s="57"/>
      <c r="H13" s="56"/>
      <c r="I13" s="57"/>
      <c r="J13" s="57"/>
      <c r="K13" s="57"/>
    </row>
    <row r="14" spans="1:13" ht="13.5" thickBot="1">
      <c r="A14" s="64"/>
      <c r="B14" s="65" t="s">
        <v>11</v>
      </c>
      <c r="C14" s="66">
        <v>1068</v>
      </c>
      <c r="D14" s="4"/>
      <c r="E14" s="34" t="s">
        <v>43</v>
      </c>
      <c r="F14" s="44">
        <v>0.1</v>
      </c>
      <c r="J14" s="35" t="s">
        <v>43</v>
      </c>
      <c r="K14" s="44">
        <v>0.5</v>
      </c>
    </row>
    <row r="15" spans="1:13">
      <c r="A15" s="64"/>
      <c r="B15" s="65" t="s">
        <v>12</v>
      </c>
      <c r="C15" s="66">
        <v>979</v>
      </c>
      <c r="D15" s="4"/>
      <c r="E15" s="88" t="s">
        <v>37</v>
      </c>
      <c r="F15" s="89" t="s">
        <v>40</v>
      </c>
      <c r="G15" s="89" t="s">
        <v>41</v>
      </c>
      <c r="H15" s="90" t="s">
        <v>44</v>
      </c>
      <c r="I15" s="87"/>
      <c r="J15" s="88" t="s">
        <v>37</v>
      </c>
      <c r="K15" s="89" t="s">
        <v>40</v>
      </c>
      <c r="L15" s="89" t="s">
        <v>41</v>
      </c>
      <c r="M15" s="90" t="s">
        <v>44</v>
      </c>
    </row>
    <row r="16" spans="1:13">
      <c r="A16" s="64" t="s">
        <v>73</v>
      </c>
      <c r="B16" s="67" t="s">
        <v>1</v>
      </c>
      <c r="C16" s="68">
        <v>1031</v>
      </c>
      <c r="D16" s="10"/>
      <c r="E16" s="78">
        <f>alpha01*C15+(1-alpha01)*(C10+C11+C12+C13+C14+C15)/6</f>
        <v>1150.9000000000001</v>
      </c>
      <c r="F16" s="91">
        <f>E16-C16</f>
        <v>119.90000000000009</v>
      </c>
      <c r="G16" s="91">
        <f>ABS(E16-C16)</f>
        <v>119.90000000000009</v>
      </c>
      <c r="H16" s="80">
        <f>(E16-C16)^2</f>
        <v>14376.010000000022</v>
      </c>
      <c r="I16" s="3"/>
      <c r="J16" s="93">
        <f>alpha05*C15+(1-alpha05)*(C10+C11+C12+C13+C14+C15)/6</f>
        <v>1074.5</v>
      </c>
      <c r="K16" s="91">
        <f>J16-C16</f>
        <v>43.5</v>
      </c>
      <c r="L16" s="91">
        <f>ABS(J16-C16)</f>
        <v>43.5</v>
      </c>
      <c r="M16" s="80">
        <f>(J16-C16)^2</f>
        <v>1892.25</v>
      </c>
    </row>
    <row r="17" spans="1:13">
      <c r="A17" s="64"/>
      <c r="B17" s="67" t="s">
        <v>2</v>
      </c>
      <c r="C17" s="68">
        <v>1353</v>
      </c>
      <c r="D17" s="10"/>
      <c r="E17" s="81"/>
      <c r="F17" s="91">
        <f t="shared" ref="F17:F39" si="0">E17-C17</f>
        <v>-1353</v>
      </c>
      <c r="G17" s="91">
        <f t="shared" ref="G17:G39" si="1">ABS(E17-C17)</f>
        <v>1353</v>
      </c>
      <c r="H17" s="80">
        <f t="shared" ref="H17:H39" si="2">(E17-C17)^2</f>
        <v>1830609</v>
      </c>
      <c r="I17" s="3"/>
      <c r="J17" s="94"/>
      <c r="K17" s="91">
        <f t="shared" ref="K17:K39" si="3">J17-C17</f>
        <v>-1353</v>
      </c>
      <c r="L17" s="91">
        <f t="shared" ref="L17:L39" si="4">ABS(J17-C17)</f>
        <v>1353</v>
      </c>
      <c r="M17" s="80">
        <f t="shared" ref="M17:M39" si="5">(J17-C17)^2</f>
        <v>1830609</v>
      </c>
    </row>
    <row r="18" spans="1:13">
      <c r="A18" s="64"/>
      <c r="B18" s="67" t="s">
        <v>3</v>
      </c>
      <c r="C18" s="68">
        <v>1512</v>
      </c>
      <c r="D18" s="10"/>
      <c r="E18" s="81"/>
      <c r="F18" s="91">
        <f t="shared" si="0"/>
        <v>-1512</v>
      </c>
      <c r="G18" s="91">
        <f t="shared" si="1"/>
        <v>1512</v>
      </c>
      <c r="H18" s="80">
        <f t="shared" si="2"/>
        <v>2286144</v>
      </c>
      <c r="I18" s="3"/>
      <c r="J18" s="94"/>
      <c r="K18" s="91">
        <f t="shared" si="3"/>
        <v>-1512</v>
      </c>
      <c r="L18" s="91">
        <f t="shared" si="4"/>
        <v>1512</v>
      </c>
      <c r="M18" s="80">
        <f t="shared" si="5"/>
        <v>2286144</v>
      </c>
    </row>
    <row r="19" spans="1:13">
      <c r="A19" s="64"/>
      <c r="B19" s="67" t="s">
        <v>4</v>
      </c>
      <c r="C19" s="68">
        <v>1670</v>
      </c>
      <c r="D19" s="10"/>
      <c r="E19" s="81"/>
      <c r="F19" s="91">
        <f t="shared" si="0"/>
        <v>-1670</v>
      </c>
      <c r="G19" s="91">
        <f t="shared" si="1"/>
        <v>1670</v>
      </c>
      <c r="H19" s="80">
        <f t="shared" si="2"/>
        <v>2788900</v>
      </c>
      <c r="I19" s="3"/>
      <c r="J19" s="94"/>
      <c r="K19" s="91">
        <f t="shared" si="3"/>
        <v>-1670</v>
      </c>
      <c r="L19" s="91">
        <f t="shared" si="4"/>
        <v>1670</v>
      </c>
      <c r="M19" s="80">
        <f t="shared" si="5"/>
        <v>2788900</v>
      </c>
    </row>
    <row r="20" spans="1:13">
      <c r="A20" s="64"/>
      <c r="B20" s="67" t="s">
        <v>5</v>
      </c>
      <c r="C20" s="68">
        <v>1523</v>
      </c>
      <c r="D20" s="10"/>
      <c r="E20" s="81"/>
      <c r="F20" s="91">
        <f t="shared" si="0"/>
        <v>-1523</v>
      </c>
      <c r="G20" s="91">
        <f t="shared" si="1"/>
        <v>1523</v>
      </c>
      <c r="H20" s="80">
        <f t="shared" si="2"/>
        <v>2319529</v>
      </c>
      <c r="I20" s="3"/>
      <c r="J20" s="94"/>
      <c r="K20" s="91">
        <f t="shared" si="3"/>
        <v>-1523</v>
      </c>
      <c r="L20" s="91">
        <f t="shared" si="4"/>
        <v>1523</v>
      </c>
      <c r="M20" s="80">
        <f t="shared" si="5"/>
        <v>2319529</v>
      </c>
    </row>
    <row r="21" spans="1:13">
      <c r="A21" s="64"/>
      <c r="B21" s="67" t="s">
        <v>6</v>
      </c>
      <c r="C21" s="68">
        <v>1386</v>
      </c>
      <c r="D21" s="10"/>
      <c r="E21" s="81"/>
      <c r="F21" s="91">
        <f t="shared" si="0"/>
        <v>-1386</v>
      </c>
      <c r="G21" s="91">
        <f t="shared" si="1"/>
        <v>1386</v>
      </c>
      <c r="H21" s="80">
        <f t="shared" si="2"/>
        <v>1920996</v>
      </c>
      <c r="I21" s="3"/>
      <c r="J21" s="94"/>
      <c r="K21" s="91">
        <f t="shared" si="3"/>
        <v>-1386</v>
      </c>
      <c r="L21" s="91">
        <f t="shared" si="4"/>
        <v>1386</v>
      </c>
      <c r="M21" s="80">
        <f t="shared" si="5"/>
        <v>1920996</v>
      </c>
    </row>
    <row r="22" spans="1:13">
      <c r="A22" s="64"/>
      <c r="B22" s="67" t="s">
        <v>7</v>
      </c>
      <c r="C22" s="68">
        <v>1351</v>
      </c>
      <c r="D22" s="10"/>
      <c r="E22" s="81"/>
      <c r="F22" s="91">
        <f t="shared" si="0"/>
        <v>-1351</v>
      </c>
      <c r="G22" s="91">
        <f t="shared" si="1"/>
        <v>1351</v>
      </c>
      <c r="H22" s="80">
        <f t="shared" si="2"/>
        <v>1825201</v>
      </c>
      <c r="I22" s="3"/>
      <c r="J22" s="94"/>
      <c r="K22" s="91">
        <f t="shared" si="3"/>
        <v>-1351</v>
      </c>
      <c r="L22" s="91">
        <f t="shared" si="4"/>
        <v>1351</v>
      </c>
      <c r="M22" s="80">
        <f t="shared" si="5"/>
        <v>1825201</v>
      </c>
    </row>
    <row r="23" spans="1:13">
      <c r="A23" s="64"/>
      <c r="B23" s="67" t="s">
        <v>8</v>
      </c>
      <c r="C23" s="68">
        <v>1075</v>
      </c>
      <c r="D23" s="10"/>
      <c r="E23" s="81"/>
      <c r="F23" s="91">
        <f t="shared" si="0"/>
        <v>-1075</v>
      </c>
      <c r="G23" s="91">
        <f t="shared" si="1"/>
        <v>1075</v>
      </c>
      <c r="H23" s="80">
        <f t="shared" si="2"/>
        <v>1155625</v>
      </c>
      <c r="I23" s="3"/>
      <c r="J23" s="94"/>
      <c r="K23" s="91">
        <f t="shared" si="3"/>
        <v>-1075</v>
      </c>
      <c r="L23" s="91">
        <f t="shared" si="4"/>
        <v>1075</v>
      </c>
      <c r="M23" s="80">
        <f t="shared" si="5"/>
        <v>1155625</v>
      </c>
    </row>
    <row r="24" spans="1:13">
      <c r="A24" s="64"/>
      <c r="B24" s="67" t="s">
        <v>9</v>
      </c>
      <c r="C24" s="68">
        <v>1623</v>
      </c>
      <c r="D24" s="10"/>
      <c r="E24" s="81"/>
      <c r="F24" s="91">
        <f t="shared" si="0"/>
        <v>-1623</v>
      </c>
      <c r="G24" s="91">
        <f t="shared" si="1"/>
        <v>1623</v>
      </c>
      <c r="H24" s="80">
        <f t="shared" si="2"/>
        <v>2634129</v>
      </c>
      <c r="I24" s="3"/>
      <c r="J24" s="94"/>
      <c r="K24" s="91">
        <f t="shared" si="3"/>
        <v>-1623</v>
      </c>
      <c r="L24" s="91">
        <f t="shared" si="4"/>
        <v>1623</v>
      </c>
      <c r="M24" s="80">
        <f t="shared" si="5"/>
        <v>2634129</v>
      </c>
    </row>
    <row r="25" spans="1:13">
      <c r="A25" s="64"/>
      <c r="B25" s="67" t="s">
        <v>10</v>
      </c>
      <c r="C25" s="68">
        <v>1756</v>
      </c>
      <c r="D25" s="10"/>
      <c r="E25" s="81"/>
      <c r="F25" s="91">
        <f t="shared" si="0"/>
        <v>-1756</v>
      </c>
      <c r="G25" s="91">
        <f t="shared" si="1"/>
        <v>1756</v>
      </c>
      <c r="H25" s="80">
        <f t="shared" si="2"/>
        <v>3083536</v>
      </c>
      <c r="I25" s="3"/>
      <c r="J25" s="94"/>
      <c r="K25" s="91">
        <f t="shared" si="3"/>
        <v>-1756</v>
      </c>
      <c r="L25" s="91">
        <f t="shared" si="4"/>
        <v>1756</v>
      </c>
      <c r="M25" s="80">
        <f t="shared" si="5"/>
        <v>3083536</v>
      </c>
    </row>
    <row r="26" spans="1:13">
      <c r="A26" s="64"/>
      <c r="B26" s="67" t="s">
        <v>11</v>
      </c>
      <c r="C26" s="68">
        <v>1346</v>
      </c>
      <c r="D26" s="10"/>
      <c r="E26" s="81"/>
      <c r="F26" s="91">
        <f t="shared" si="0"/>
        <v>-1346</v>
      </c>
      <c r="G26" s="91">
        <f t="shared" si="1"/>
        <v>1346</v>
      </c>
      <c r="H26" s="80">
        <f t="shared" si="2"/>
        <v>1811716</v>
      </c>
      <c r="I26" s="3"/>
      <c r="J26" s="94"/>
      <c r="K26" s="91">
        <f t="shared" si="3"/>
        <v>-1346</v>
      </c>
      <c r="L26" s="91">
        <f t="shared" si="4"/>
        <v>1346</v>
      </c>
      <c r="M26" s="80">
        <f t="shared" si="5"/>
        <v>1811716</v>
      </c>
    </row>
    <row r="27" spans="1:13">
      <c r="A27" s="64"/>
      <c r="B27" s="67" t="s">
        <v>12</v>
      </c>
      <c r="C27" s="68">
        <v>1031</v>
      </c>
      <c r="D27" s="10"/>
      <c r="E27" s="81"/>
      <c r="F27" s="91">
        <f t="shared" si="0"/>
        <v>-1031</v>
      </c>
      <c r="G27" s="91">
        <f t="shared" si="1"/>
        <v>1031</v>
      </c>
      <c r="H27" s="80">
        <f t="shared" si="2"/>
        <v>1062961</v>
      </c>
      <c r="I27" s="3"/>
      <c r="J27" s="94"/>
      <c r="K27" s="91">
        <f t="shared" si="3"/>
        <v>-1031</v>
      </c>
      <c r="L27" s="91">
        <f t="shared" si="4"/>
        <v>1031</v>
      </c>
      <c r="M27" s="80">
        <f t="shared" si="5"/>
        <v>1062961</v>
      </c>
    </row>
    <row r="28" spans="1:13">
      <c r="A28" s="64" t="s">
        <v>74</v>
      </c>
      <c r="B28" s="67" t="s">
        <v>1</v>
      </c>
      <c r="C28" s="68">
        <v>1154</v>
      </c>
      <c r="D28" s="10"/>
      <c r="E28" s="81"/>
      <c r="F28" s="91">
        <f t="shared" si="0"/>
        <v>-1154</v>
      </c>
      <c r="G28" s="91">
        <f t="shared" si="1"/>
        <v>1154</v>
      </c>
      <c r="H28" s="80">
        <f t="shared" si="2"/>
        <v>1331716</v>
      </c>
      <c r="I28" s="3"/>
      <c r="J28" s="94"/>
      <c r="K28" s="91">
        <f t="shared" si="3"/>
        <v>-1154</v>
      </c>
      <c r="L28" s="91">
        <f t="shared" si="4"/>
        <v>1154</v>
      </c>
      <c r="M28" s="80">
        <f t="shared" si="5"/>
        <v>1331716</v>
      </c>
    </row>
    <row r="29" spans="1:13">
      <c r="A29" s="64"/>
      <c r="B29" s="67" t="s">
        <v>2</v>
      </c>
      <c r="C29" s="68">
        <v>1567</v>
      </c>
      <c r="D29" s="10"/>
      <c r="E29" s="81"/>
      <c r="F29" s="91">
        <f t="shared" si="0"/>
        <v>-1567</v>
      </c>
      <c r="G29" s="91">
        <f t="shared" si="1"/>
        <v>1567</v>
      </c>
      <c r="H29" s="80">
        <f t="shared" si="2"/>
        <v>2455489</v>
      </c>
      <c r="I29" s="3"/>
      <c r="J29" s="94"/>
      <c r="K29" s="91">
        <f t="shared" si="3"/>
        <v>-1567</v>
      </c>
      <c r="L29" s="91">
        <f t="shared" si="4"/>
        <v>1567</v>
      </c>
      <c r="M29" s="80">
        <f t="shared" si="5"/>
        <v>2455489</v>
      </c>
    </row>
    <row r="30" spans="1:13">
      <c r="A30" s="64"/>
      <c r="B30" s="67" t="s">
        <v>3</v>
      </c>
      <c r="C30" s="68">
        <v>1709</v>
      </c>
      <c r="D30" s="10"/>
      <c r="E30" s="81"/>
      <c r="F30" s="91">
        <f t="shared" si="0"/>
        <v>-1709</v>
      </c>
      <c r="G30" s="91">
        <f t="shared" si="1"/>
        <v>1709</v>
      </c>
      <c r="H30" s="80">
        <f t="shared" si="2"/>
        <v>2920681</v>
      </c>
      <c r="I30" s="3"/>
      <c r="J30" s="94"/>
      <c r="K30" s="91">
        <f t="shared" si="3"/>
        <v>-1709</v>
      </c>
      <c r="L30" s="91">
        <f t="shared" si="4"/>
        <v>1709</v>
      </c>
      <c r="M30" s="80">
        <f t="shared" si="5"/>
        <v>2920681</v>
      </c>
    </row>
    <row r="31" spans="1:13">
      <c r="A31" s="64"/>
      <c r="B31" s="67" t="s">
        <v>4</v>
      </c>
      <c r="C31" s="68">
        <v>1998</v>
      </c>
      <c r="D31" s="10"/>
      <c r="E31" s="81"/>
      <c r="F31" s="91">
        <f t="shared" si="0"/>
        <v>-1998</v>
      </c>
      <c r="G31" s="91">
        <f t="shared" si="1"/>
        <v>1998</v>
      </c>
      <c r="H31" s="80">
        <f t="shared" si="2"/>
        <v>3992004</v>
      </c>
      <c r="I31" s="3"/>
      <c r="J31" s="94"/>
      <c r="K31" s="91">
        <f t="shared" si="3"/>
        <v>-1998</v>
      </c>
      <c r="L31" s="91">
        <f t="shared" si="4"/>
        <v>1998</v>
      </c>
      <c r="M31" s="80">
        <f t="shared" si="5"/>
        <v>3992004</v>
      </c>
    </row>
    <row r="32" spans="1:13">
      <c r="A32" s="64"/>
      <c r="B32" s="67" t="s">
        <v>5</v>
      </c>
      <c r="C32" s="68">
        <v>1891</v>
      </c>
      <c r="D32" s="10"/>
      <c r="E32" s="81"/>
      <c r="F32" s="91">
        <f t="shared" si="0"/>
        <v>-1891</v>
      </c>
      <c r="G32" s="91">
        <f t="shared" si="1"/>
        <v>1891</v>
      </c>
      <c r="H32" s="80">
        <f t="shared" si="2"/>
        <v>3575881</v>
      </c>
      <c r="I32" s="3"/>
      <c r="J32" s="94"/>
      <c r="K32" s="91">
        <f t="shared" si="3"/>
        <v>-1891</v>
      </c>
      <c r="L32" s="91">
        <f t="shared" si="4"/>
        <v>1891</v>
      </c>
      <c r="M32" s="80">
        <f t="shared" si="5"/>
        <v>3575881</v>
      </c>
    </row>
    <row r="33" spans="1:13">
      <c r="A33" s="64"/>
      <c r="B33" s="67" t="s">
        <v>6</v>
      </c>
      <c r="C33" s="68">
        <v>1639</v>
      </c>
      <c r="D33" s="10"/>
      <c r="E33" s="81"/>
      <c r="F33" s="91">
        <f t="shared" si="0"/>
        <v>-1639</v>
      </c>
      <c r="G33" s="91">
        <f t="shared" si="1"/>
        <v>1639</v>
      </c>
      <c r="H33" s="80">
        <f t="shared" si="2"/>
        <v>2686321</v>
      </c>
      <c r="I33" s="3"/>
      <c r="J33" s="94"/>
      <c r="K33" s="91">
        <f t="shared" si="3"/>
        <v>-1639</v>
      </c>
      <c r="L33" s="91">
        <f t="shared" si="4"/>
        <v>1639</v>
      </c>
      <c r="M33" s="80">
        <f t="shared" si="5"/>
        <v>2686321</v>
      </c>
    </row>
    <row r="34" spans="1:13">
      <c r="A34" s="64"/>
      <c r="B34" s="67" t="s">
        <v>7</v>
      </c>
      <c r="C34" s="68">
        <v>1504</v>
      </c>
      <c r="D34" s="10"/>
      <c r="E34" s="81"/>
      <c r="F34" s="91">
        <f t="shared" si="0"/>
        <v>-1504</v>
      </c>
      <c r="G34" s="91">
        <f t="shared" si="1"/>
        <v>1504</v>
      </c>
      <c r="H34" s="80">
        <f t="shared" si="2"/>
        <v>2262016</v>
      </c>
      <c r="I34" s="3"/>
      <c r="J34" s="94"/>
      <c r="K34" s="91">
        <f t="shared" si="3"/>
        <v>-1504</v>
      </c>
      <c r="L34" s="91">
        <f t="shared" si="4"/>
        <v>1504</v>
      </c>
      <c r="M34" s="80">
        <f t="shared" si="5"/>
        <v>2262016</v>
      </c>
    </row>
    <row r="35" spans="1:13">
      <c r="A35" s="64"/>
      <c r="B35" s="67" t="s">
        <v>8</v>
      </c>
      <c r="C35" s="68">
        <v>1271</v>
      </c>
      <c r="D35" s="10"/>
      <c r="E35" s="81"/>
      <c r="F35" s="91">
        <f t="shared" si="0"/>
        <v>-1271</v>
      </c>
      <c r="G35" s="91">
        <f t="shared" si="1"/>
        <v>1271</v>
      </c>
      <c r="H35" s="80">
        <f t="shared" si="2"/>
        <v>1615441</v>
      </c>
      <c r="I35" s="3"/>
      <c r="J35" s="94"/>
      <c r="K35" s="91">
        <f t="shared" si="3"/>
        <v>-1271</v>
      </c>
      <c r="L35" s="91">
        <f t="shared" si="4"/>
        <v>1271</v>
      </c>
      <c r="M35" s="80">
        <f t="shared" si="5"/>
        <v>1615441</v>
      </c>
    </row>
    <row r="36" spans="1:13">
      <c r="A36" s="64"/>
      <c r="B36" s="67" t="s">
        <v>9</v>
      </c>
      <c r="C36" s="68">
        <v>1786</v>
      </c>
      <c r="D36" s="10"/>
      <c r="E36" s="81"/>
      <c r="F36" s="91">
        <f t="shared" si="0"/>
        <v>-1786</v>
      </c>
      <c r="G36" s="91">
        <f t="shared" si="1"/>
        <v>1786</v>
      </c>
      <c r="H36" s="80">
        <f t="shared" si="2"/>
        <v>3189796</v>
      </c>
      <c r="I36" s="3"/>
      <c r="J36" s="94"/>
      <c r="K36" s="91">
        <f t="shared" si="3"/>
        <v>-1786</v>
      </c>
      <c r="L36" s="91">
        <f t="shared" si="4"/>
        <v>1786</v>
      </c>
      <c r="M36" s="80">
        <f t="shared" si="5"/>
        <v>3189796</v>
      </c>
    </row>
    <row r="37" spans="1:13">
      <c r="A37" s="64"/>
      <c r="B37" s="67" t="s">
        <v>10</v>
      </c>
      <c r="C37" s="68">
        <v>1941</v>
      </c>
      <c r="D37" s="10"/>
      <c r="E37" s="81"/>
      <c r="F37" s="91">
        <f t="shared" si="0"/>
        <v>-1941</v>
      </c>
      <c r="G37" s="91">
        <f t="shared" si="1"/>
        <v>1941</v>
      </c>
      <c r="H37" s="80">
        <f t="shared" si="2"/>
        <v>3767481</v>
      </c>
      <c r="I37" s="3"/>
      <c r="J37" s="94"/>
      <c r="K37" s="91">
        <f t="shared" si="3"/>
        <v>-1941</v>
      </c>
      <c r="L37" s="91">
        <f t="shared" si="4"/>
        <v>1941</v>
      </c>
      <c r="M37" s="80">
        <f t="shared" si="5"/>
        <v>3767481</v>
      </c>
    </row>
    <row r="38" spans="1:13">
      <c r="A38" s="64"/>
      <c r="B38" s="67" t="s">
        <v>11</v>
      </c>
      <c r="C38" s="68">
        <v>1606</v>
      </c>
      <c r="D38" s="10"/>
      <c r="E38" s="81"/>
      <c r="F38" s="91">
        <f t="shared" si="0"/>
        <v>-1606</v>
      </c>
      <c r="G38" s="91">
        <f t="shared" si="1"/>
        <v>1606</v>
      </c>
      <c r="H38" s="80">
        <f t="shared" si="2"/>
        <v>2579236</v>
      </c>
      <c r="I38" s="3"/>
      <c r="J38" s="94"/>
      <c r="K38" s="91">
        <f t="shared" si="3"/>
        <v>-1606</v>
      </c>
      <c r="L38" s="91">
        <f t="shared" si="4"/>
        <v>1606</v>
      </c>
      <c r="M38" s="80">
        <f t="shared" si="5"/>
        <v>2579236</v>
      </c>
    </row>
    <row r="39" spans="1:13">
      <c r="A39" s="64"/>
      <c r="B39" s="67" t="s">
        <v>12</v>
      </c>
      <c r="C39" s="68">
        <v>1389</v>
      </c>
      <c r="D39" s="10"/>
      <c r="E39" s="81"/>
      <c r="F39" s="91">
        <f t="shared" si="0"/>
        <v>-1389</v>
      </c>
      <c r="G39" s="91">
        <f t="shared" si="1"/>
        <v>1389</v>
      </c>
      <c r="H39" s="80">
        <f t="shared" si="2"/>
        <v>1929321</v>
      </c>
      <c r="I39" s="3"/>
      <c r="J39" s="94"/>
      <c r="K39" s="91">
        <f t="shared" si="3"/>
        <v>-1389</v>
      </c>
      <c r="L39" s="91">
        <f t="shared" si="4"/>
        <v>1389</v>
      </c>
      <c r="M39" s="80">
        <f t="shared" si="5"/>
        <v>1929321</v>
      </c>
    </row>
    <row r="40" spans="1:13">
      <c r="A40" s="64"/>
      <c r="B40" s="65"/>
      <c r="C40" s="69"/>
      <c r="D40" s="10"/>
      <c r="E40" s="75" t="s">
        <v>37</v>
      </c>
      <c r="F40" s="76" t="s">
        <v>40</v>
      </c>
      <c r="G40" s="76" t="s">
        <v>41</v>
      </c>
      <c r="H40" s="77" t="s">
        <v>44</v>
      </c>
      <c r="I40" s="87"/>
      <c r="J40" s="75" t="s">
        <v>37</v>
      </c>
      <c r="K40" s="76" t="s">
        <v>40</v>
      </c>
      <c r="L40" s="76" t="s">
        <v>41</v>
      </c>
      <c r="M40" s="77" t="s">
        <v>44</v>
      </c>
    </row>
    <row r="41" spans="1:13" s="12" customFormat="1" ht="13.5" thickBot="1">
      <c r="A41" s="70" t="s">
        <v>16</v>
      </c>
      <c r="B41" s="71"/>
      <c r="C41" s="72">
        <f>AVERAGE(C16:C39)</f>
        <v>1504.6666666666667</v>
      </c>
      <c r="D41" s="14"/>
      <c r="E41" s="82"/>
      <c r="F41" s="92">
        <f>SUM(F16:F39)/24</f>
        <v>-1456.7124999999999</v>
      </c>
      <c r="G41" s="92">
        <f>SUM(G16:G39)/24</f>
        <v>1466.7041666666667</v>
      </c>
      <c r="H41" s="72">
        <f>SQRT(SUM(H16:H39)/24)</f>
        <v>1514.3632464119476</v>
      </c>
      <c r="I41" s="15"/>
      <c r="J41" s="95"/>
      <c r="K41" s="92">
        <f>SUM(K16:K39)/24</f>
        <v>-1459.8958333333333</v>
      </c>
      <c r="L41" s="92">
        <f>SUM(L16:L39)/24</f>
        <v>1463.5208333333333</v>
      </c>
      <c r="M41" s="72">
        <f>SQRT(SUM(M16:M39)/24)</f>
        <v>1514.1914956228841</v>
      </c>
    </row>
    <row r="42" spans="1:13">
      <c r="K42" s="3"/>
    </row>
    <row r="43" spans="1:13">
      <c r="K43" s="3"/>
    </row>
    <row r="44" spans="1:13">
      <c r="K44" s="3"/>
    </row>
    <row r="45" spans="1:13">
      <c r="K45" s="3"/>
    </row>
    <row r="46" spans="1:13">
      <c r="K46" s="3"/>
    </row>
    <row r="47" spans="1:13">
      <c r="K47" s="3"/>
    </row>
    <row r="48" spans="1:13">
      <c r="K48" s="3"/>
    </row>
    <row r="49" spans="11:11">
      <c r="K49" s="3"/>
    </row>
    <row r="50" spans="11:11">
      <c r="K50" s="3"/>
    </row>
    <row r="51" spans="11:11">
      <c r="K51" s="3"/>
    </row>
    <row r="52" spans="11:11">
      <c r="K52" s="3"/>
    </row>
    <row r="53" spans="11:11">
      <c r="K53" s="3"/>
    </row>
    <row r="54" spans="11:11">
      <c r="K54" s="3"/>
    </row>
    <row r="55" spans="11:11">
      <c r="K55" s="3"/>
    </row>
    <row r="56" spans="11:11">
      <c r="K56" s="3"/>
    </row>
    <row r="57" spans="11:11">
      <c r="K57" s="3"/>
    </row>
    <row r="58" spans="11:11">
      <c r="K58" s="3"/>
    </row>
    <row r="59" spans="11:11">
      <c r="K59" s="3"/>
    </row>
    <row r="60" spans="11:11">
      <c r="K60" s="3"/>
    </row>
    <row r="61" spans="11:11">
      <c r="K61" s="3"/>
    </row>
    <row r="62" spans="11:11">
      <c r="K62" s="3"/>
    </row>
    <row r="63" spans="11:11">
      <c r="K63" s="3"/>
    </row>
    <row r="64" spans="11:11">
      <c r="K64" s="3"/>
    </row>
    <row r="65" spans="11:11">
      <c r="K65" s="3"/>
    </row>
    <row r="66" spans="11:11">
      <c r="K66" s="3"/>
    </row>
    <row r="67" spans="11:11">
      <c r="K67" s="3"/>
    </row>
    <row r="68" spans="11:11">
      <c r="K68" s="3"/>
    </row>
    <row r="69" spans="11:11">
      <c r="K69" s="3"/>
    </row>
    <row r="70" spans="11:11">
      <c r="K70" s="3"/>
    </row>
    <row r="71" spans="11:11">
      <c r="K71" s="3"/>
    </row>
    <row r="72" spans="11:11">
      <c r="K72" s="3"/>
    </row>
    <row r="73" spans="11:11">
      <c r="K73" s="3"/>
    </row>
    <row r="74" spans="11:11">
      <c r="K74" s="3"/>
    </row>
    <row r="75" spans="11:11">
      <c r="K75" s="3"/>
    </row>
    <row r="76" spans="11:11">
      <c r="K76" s="3"/>
    </row>
    <row r="77" spans="11:11">
      <c r="K77" s="3"/>
    </row>
    <row r="78" spans="11:11">
      <c r="K78" s="3"/>
    </row>
    <row r="79" spans="11:11">
      <c r="K79" s="3"/>
    </row>
    <row r="80" spans="11:11">
      <c r="K80" s="3"/>
    </row>
    <row r="81" spans="11:11">
      <c r="K81" s="3"/>
    </row>
    <row r="82" spans="11:11">
      <c r="K82" s="3"/>
    </row>
    <row r="83" spans="11:11">
      <c r="K83" s="3"/>
    </row>
    <row r="84" spans="11:11">
      <c r="K84" s="3"/>
    </row>
    <row r="85" spans="11:11">
      <c r="K85" s="3"/>
    </row>
    <row r="86" spans="11:11">
      <c r="K86" s="3"/>
    </row>
    <row r="87" spans="11:11">
      <c r="K87" s="3"/>
    </row>
    <row r="88" spans="11:11">
      <c r="K88" s="3"/>
    </row>
    <row r="89" spans="11:11">
      <c r="K89" s="3"/>
    </row>
    <row r="90" spans="11:11">
      <c r="K90" s="3"/>
    </row>
    <row r="91" spans="11:11">
      <c r="K91" s="3"/>
    </row>
    <row r="92" spans="11:11">
      <c r="K92" s="3"/>
    </row>
    <row r="93" spans="11:11">
      <c r="K93" s="3"/>
    </row>
    <row r="94" spans="11:11">
      <c r="K94" s="3"/>
    </row>
    <row r="95" spans="11:11">
      <c r="K95" s="3"/>
    </row>
    <row r="96" spans="11:11">
      <c r="K96" s="3"/>
    </row>
    <row r="97" spans="11:11">
      <c r="K97" s="3"/>
    </row>
    <row r="98" spans="11:11">
      <c r="K98" s="3"/>
    </row>
    <row r="99" spans="11:11">
      <c r="K99" s="3"/>
    </row>
    <row r="100" spans="11:11">
      <c r="K100" s="3"/>
    </row>
    <row r="101" spans="11:11">
      <c r="K101" s="3"/>
    </row>
    <row r="102" spans="11:11">
      <c r="K102" s="3"/>
    </row>
    <row r="103" spans="11:11">
      <c r="K103" s="3"/>
    </row>
    <row r="104" spans="11:11">
      <c r="K104" s="3"/>
    </row>
    <row r="105" spans="11:11">
      <c r="K105" s="3"/>
    </row>
    <row r="106" spans="11:11">
      <c r="K106" s="3"/>
    </row>
    <row r="107" spans="11:11">
      <c r="K107" s="3"/>
    </row>
    <row r="108" spans="11:11">
      <c r="K108" s="3"/>
    </row>
    <row r="109" spans="11:11">
      <c r="K109" s="3"/>
    </row>
    <row r="110" spans="11:11">
      <c r="K110" s="3"/>
    </row>
    <row r="111" spans="11:11">
      <c r="K111" s="3"/>
    </row>
    <row r="112" spans="11:11">
      <c r="K112" s="3"/>
    </row>
    <row r="113" spans="11:11">
      <c r="K113" s="3"/>
    </row>
    <row r="114" spans="11:11">
      <c r="K114" s="3"/>
    </row>
    <row r="115" spans="11:11">
      <c r="K115" s="3"/>
    </row>
    <row r="116" spans="11:11">
      <c r="K116" s="3"/>
    </row>
    <row r="117" spans="11:11">
      <c r="K117" s="3"/>
    </row>
    <row r="118" spans="11:11">
      <c r="K118" s="3"/>
    </row>
    <row r="119" spans="11:11">
      <c r="K119" s="3"/>
    </row>
    <row r="120" spans="11:11">
      <c r="K120" s="3"/>
    </row>
    <row r="121" spans="11:11">
      <c r="K121" s="3"/>
    </row>
    <row r="122" spans="11:11">
      <c r="K122" s="3"/>
    </row>
    <row r="123" spans="11:11">
      <c r="K123" s="3"/>
    </row>
    <row r="124" spans="11:11">
      <c r="K124" s="3"/>
    </row>
    <row r="125" spans="11:11">
      <c r="K125" s="3"/>
    </row>
    <row r="126" spans="11:11">
      <c r="K126" s="3"/>
    </row>
    <row r="127" spans="11:11">
      <c r="K127" s="3"/>
    </row>
    <row r="128" spans="11:11">
      <c r="K128" s="3"/>
    </row>
    <row r="129" spans="11:11">
      <c r="K129" s="3"/>
    </row>
    <row r="130" spans="11:11">
      <c r="K130" s="3"/>
    </row>
    <row r="131" spans="11:11">
      <c r="K131" s="3"/>
    </row>
    <row r="132" spans="11:11">
      <c r="K132" s="3"/>
    </row>
    <row r="133" spans="11:11">
      <c r="K133" s="3"/>
    </row>
    <row r="134" spans="11:11">
      <c r="K134" s="3"/>
    </row>
    <row r="135" spans="11:11">
      <c r="K135" s="3"/>
    </row>
    <row r="136" spans="11:11">
      <c r="K136" s="3"/>
    </row>
    <row r="137" spans="11:11">
      <c r="K137" s="3"/>
    </row>
    <row r="138" spans="11:11">
      <c r="K138" s="3"/>
    </row>
    <row r="139" spans="11:11">
      <c r="K139" s="3"/>
    </row>
    <row r="140" spans="11:11">
      <c r="K140" s="3"/>
    </row>
    <row r="141" spans="11:11">
      <c r="K141" s="3"/>
    </row>
    <row r="142" spans="11:11">
      <c r="K142" s="3"/>
    </row>
    <row r="143" spans="11:11">
      <c r="K143" s="3"/>
    </row>
    <row r="144" spans="11:11">
      <c r="K144" s="3"/>
    </row>
    <row r="145" spans="11:11">
      <c r="K145" s="3"/>
    </row>
    <row r="146" spans="11:11">
      <c r="K146" s="3"/>
    </row>
    <row r="147" spans="11:11">
      <c r="K147" s="3"/>
    </row>
    <row r="148" spans="11:11">
      <c r="K148" s="3"/>
    </row>
    <row r="149" spans="11:11">
      <c r="K149" s="3"/>
    </row>
    <row r="150" spans="11:11">
      <c r="K150" s="3"/>
    </row>
    <row r="151" spans="11:11">
      <c r="K151" s="3"/>
    </row>
    <row r="152" spans="11:11">
      <c r="K152" s="3"/>
    </row>
    <row r="153" spans="11:11">
      <c r="K153" s="3"/>
    </row>
    <row r="154" spans="11:11">
      <c r="K154" s="3"/>
    </row>
    <row r="155" spans="11:11">
      <c r="K155" s="3"/>
    </row>
    <row r="156" spans="11:11">
      <c r="K156" s="3"/>
    </row>
    <row r="157" spans="11:11">
      <c r="K157" s="3"/>
    </row>
    <row r="158" spans="11:11">
      <c r="K158" s="3"/>
    </row>
    <row r="159" spans="11:11">
      <c r="K159" s="3"/>
    </row>
    <row r="160" spans="11:11">
      <c r="K160" s="3"/>
    </row>
    <row r="161" spans="11:11">
      <c r="K161" s="3"/>
    </row>
    <row r="162" spans="11:11">
      <c r="K162" s="3"/>
    </row>
    <row r="163" spans="11:11">
      <c r="K163" s="3"/>
    </row>
    <row r="164" spans="11:11">
      <c r="K164" s="3"/>
    </row>
    <row r="165" spans="11:11">
      <c r="K165" s="3"/>
    </row>
    <row r="166" spans="11:11">
      <c r="K166" s="3"/>
    </row>
    <row r="167" spans="11:11">
      <c r="K167" s="3"/>
    </row>
    <row r="168" spans="11:11">
      <c r="K168" s="3"/>
    </row>
    <row r="169" spans="11:11">
      <c r="K169" s="3"/>
    </row>
    <row r="170" spans="11:11">
      <c r="K170" s="3"/>
    </row>
    <row r="171" spans="11:11">
      <c r="K171" s="3"/>
    </row>
    <row r="172" spans="11:11">
      <c r="K172" s="3"/>
    </row>
    <row r="173" spans="11:11">
      <c r="K173" s="3"/>
    </row>
    <row r="174" spans="11:11">
      <c r="K174" s="3"/>
    </row>
    <row r="175" spans="11:11">
      <c r="K175" s="3"/>
    </row>
    <row r="176" spans="11:11">
      <c r="K176" s="3"/>
    </row>
    <row r="177" spans="11:11">
      <c r="K177" s="3"/>
    </row>
    <row r="178" spans="11:11">
      <c r="K178" s="3"/>
    </row>
    <row r="179" spans="11:11">
      <c r="K179" s="3"/>
    </row>
    <row r="180" spans="11:11">
      <c r="K180" s="3"/>
    </row>
    <row r="181" spans="11:11">
      <c r="K181" s="3"/>
    </row>
    <row r="182" spans="11:11">
      <c r="K182" s="3"/>
    </row>
    <row r="183" spans="11:11">
      <c r="K183" s="3"/>
    </row>
    <row r="184" spans="11:11">
      <c r="K184" s="3"/>
    </row>
    <row r="185" spans="11:11">
      <c r="K185" s="3"/>
    </row>
    <row r="186" spans="11:11">
      <c r="K186" s="3"/>
    </row>
    <row r="187" spans="11:11">
      <c r="K187" s="3"/>
    </row>
    <row r="188" spans="11:11">
      <c r="K188" s="3"/>
    </row>
    <row r="189" spans="11:11">
      <c r="K189" s="3"/>
    </row>
    <row r="190" spans="11:11">
      <c r="K190" s="3"/>
    </row>
    <row r="191" spans="11:11">
      <c r="K191" s="3"/>
    </row>
    <row r="192" spans="11:11">
      <c r="K192" s="3"/>
    </row>
    <row r="193" spans="11:11">
      <c r="K193" s="3"/>
    </row>
    <row r="194" spans="11:11">
      <c r="K194" s="3"/>
    </row>
    <row r="195" spans="11:11">
      <c r="K195" s="3"/>
    </row>
    <row r="196" spans="11:11">
      <c r="K196" s="3"/>
    </row>
    <row r="197" spans="11:11">
      <c r="K197" s="3"/>
    </row>
    <row r="198" spans="11:11">
      <c r="K198" s="3"/>
    </row>
    <row r="199" spans="11:11">
      <c r="K199" s="3"/>
    </row>
    <row r="200" spans="11:11">
      <c r="K200" s="3"/>
    </row>
    <row r="201" spans="11:11">
      <c r="K201" s="3"/>
    </row>
    <row r="202" spans="11:11">
      <c r="K202" s="3"/>
    </row>
    <row r="203" spans="11:11">
      <c r="K203" s="3"/>
    </row>
    <row r="204" spans="11:11">
      <c r="K204" s="3"/>
    </row>
    <row r="205" spans="11:11">
      <c r="K205" s="3"/>
    </row>
    <row r="206" spans="11:11">
      <c r="K206" s="3"/>
    </row>
    <row r="207" spans="11:11">
      <c r="K207" s="3"/>
    </row>
    <row r="208" spans="11:11">
      <c r="K208" s="3"/>
    </row>
    <row r="209" spans="11:11">
      <c r="K209" s="3"/>
    </row>
    <row r="210" spans="11:11">
      <c r="K210" s="3"/>
    </row>
    <row r="211" spans="11:11">
      <c r="K211" s="3"/>
    </row>
    <row r="212" spans="11:11">
      <c r="K212" s="3"/>
    </row>
    <row r="213" spans="11:11">
      <c r="K213" s="3"/>
    </row>
    <row r="214" spans="11:11">
      <c r="K214" s="3"/>
    </row>
    <row r="215" spans="11:11">
      <c r="K215" s="3"/>
    </row>
    <row r="216" spans="11:11">
      <c r="K216" s="3"/>
    </row>
    <row r="217" spans="11:11">
      <c r="K217" s="3"/>
    </row>
    <row r="218" spans="11:11">
      <c r="K218" s="3"/>
    </row>
    <row r="219" spans="11:11">
      <c r="K219" s="3"/>
    </row>
    <row r="220" spans="11:11">
      <c r="K220" s="3"/>
    </row>
    <row r="221" spans="11:11">
      <c r="K221" s="3"/>
    </row>
    <row r="222" spans="11:11">
      <c r="K222" s="3"/>
    </row>
    <row r="223" spans="11:11">
      <c r="K223" s="3"/>
    </row>
    <row r="224" spans="11:11">
      <c r="K224" s="3"/>
    </row>
    <row r="225" spans="11:11">
      <c r="K225" s="3"/>
    </row>
    <row r="226" spans="11:11">
      <c r="K226" s="3"/>
    </row>
    <row r="227" spans="11:11">
      <c r="K227" s="3"/>
    </row>
    <row r="228" spans="11:11">
      <c r="K228" s="3"/>
    </row>
    <row r="229" spans="11:11">
      <c r="K229" s="3"/>
    </row>
    <row r="230" spans="11:11">
      <c r="K230" s="3"/>
    </row>
    <row r="231" spans="11:11">
      <c r="K231" s="3"/>
    </row>
    <row r="232" spans="11:11">
      <c r="K232" s="3"/>
    </row>
    <row r="233" spans="11:11">
      <c r="K233" s="3"/>
    </row>
    <row r="234" spans="11:11">
      <c r="K234" s="3"/>
    </row>
    <row r="235" spans="11:11">
      <c r="K235" s="3"/>
    </row>
  </sheetData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41"/>
  <sheetViews>
    <sheetView workbookViewId="0">
      <selection activeCell="C31" sqref="C31"/>
    </sheetView>
  </sheetViews>
  <sheetFormatPr baseColWidth="10" defaultRowHeight="12.75"/>
  <cols>
    <col min="1" max="1" width="11.5703125" style="1" customWidth="1"/>
    <col min="3" max="3" width="11.5703125" style="4" customWidth="1"/>
    <col min="4" max="4" width="2.85546875" style="11" customWidth="1"/>
    <col min="5" max="5" width="8.7109375" style="6" customWidth="1"/>
    <col min="6" max="8" width="8.7109375" customWidth="1"/>
    <col min="9" max="9" width="2.28515625" customWidth="1"/>
    <col min="10" max="10" width="8.7109375" style="6" customWidth="1"/>
    <col min="11" max="16" width="8.7109375" customWidth="1"/>
  </cols>
  <sheetData>
    <row r="1" spans="1:16" ht="15.75">
      <c r="A1" s="2" t="s">
        <v>13</v>
      </c>
      <c r="D1" s="4"/>
      <c r="F1" s="5" t="s">
        <v>31</v>
      </c>
    </row>
    <row r="2" spans="1:16">
      <c r="D2" s="4"/>
    </row>
    <row r="3" spans="1:16">
      <c r="D3" s="4"/>
    </row>
    <row r="4" spans="1:16">
      <c r="A4" s="1" t="s">
        <v>72</v>
      </c>
      <c r="B4" s="7" t="s">
        <v>1</v>
      </c>
      <c r="C4" s="4">
        <v>892</v>
      </c>
      <c r="D4" s="4"/>
    </row>
    <row r="5" spans="1:16">
      <c r="B5" s="7" t="s">
        <v>2</v>
      </c>
      <c r="C5" s="4">
        <v>1114</v>
      </c>
      <c r="D5" s="4"/>
    </row>
    <row r="6" spans="1:16">
      <c r="B6" s="7" t="s">
        <v>3</v>
      </c>
      <c r="C6" s="4">
        <v>1280</v>
      </c>
      <c r="D6" s="4"/>
    </row>
    <row r="7" spans="1:16">
      <c r="B7" s="7" t="s">
        <v>4</v>
      </c>
      <c r="C7" s="4">
        <v>1328</v>
      </c>
      <c r="D7" s="4"/>
    </row>
    <row r="8" spans="1:16">
      <c r="B8" s="7" t="s">
        <v>5</v>
      </c>
      <c r="C8" s="4">
        <v>1253</v>
      </c>
      <c r="D8" s="4"/>
    </row>
    <row r="9" spans="1:16">
      <c r="B9" s="7" t="s">
        <v>6</v>
      </c>
      <c r="C9" s="4">
        <v>1125</v>
      </c>
      <c r="D9" s="4"/>
    </row>
    <row r="10" spans="1:16">
      <c r="B10" s="7" t="s">
        <v>7</v>
      </c>
      <c r="C10" s="4">
        <v>1197</v>
      </c>
      <c r="D10" s="4"/>
    </row>
    <row r="11" spans="1:16">
      <c r="B11" s="7" t="s">
        <v>8</v>
      </c>
      <c r="C11" s="4">
        <v>867</v>
      </c>
      <c r="D11" s="4"/>
    </row>
    <row r="12" spans="1:16" ht="13.5" thickBot="1">
      <c r="B12" s="7" t="s">
        <v>9</v>
      </c>
      <c r="C12" s="4">
        <v>1406</v>
      </c>
      <c r="D12" s="4"/>
    </row>
    <row r="13" spans="1:16">
      <c r="B13" s="7" t="s">
        <v>10</v>
      </c>
      <c r="C13" s="4">
        <v>1503</v>
      </c>
      <c r="D13" s="4"/>
      <c r="E13" s="73" t="s">
        <v>58</v>
      </c>
      <c r="F13" s="62"/>
      <c r="G13" s="62"/>
      <c r="H13" s="115"/>
      <c r="J13" s="73" t="s">
        <v>59</v>
      </c>
      <c r="K13" s="119"/>
      <c r="L13" s="120"/>
      <c r="M13" s="62"/>
      <c r="N13" s="62"/>
      <c r="O13" s="62"/>
      <c r="P13" s="115"/>
    </row>
    <row r="14" spans="1:16">
      <c r="B14" s="7" t="s">
        <v>11</v>
      </c>
      <c r="C14" s="4">
        <v>1068</v>
      </c>
      <c r="D14" s="4"/>
      <c r="E14" s="116" t="s">
        <v>43</v>
      </c>
      <c r="F14" s="117">
        <v>0.3</v>
      </c>
      <c r="G14" s="65"/>
      <c r="H14" s="118"/>
      <c r="J14" s="116" t="s">
        <v>43</v>
      </c>
      <c r="K14" s="117">
        <v>0.3</v>
      </c>
      <c r="L14" s="121" t="s">
        <v>45</v>
      </c>
      <c r="M14" s="117">
        <v>0.05</v>
      </c>
      <c r="N14" s="65"/>
      <c r="O14" s="65"/>
      <c r="P14" s="118"/>
    </row>
    <row r="15" spans="1:16">
      <c r="B15" s="7" t="s">
        <v>12</v>
      </c>
      <c r="C15" s="4">
        <v>979</v>
      </c>
      <c r="D15" s="4"/>
      <c r="E15" s="75" t="s">
        <v>37</v>
      </c>
      <c r="F15" s="76" t="s">
        <v>40</v>
      </c>
      <c r="G15" s="76" t="s">
        <v>41</v>
      </c>
      <c r="H15" s="77" t="s">
        <v>44</v>
      </c>
      <c r="I15" s="87"/>
      <c r="J15" s="75" t="s">
        <v>37</v>
      </c>
      <c r="K15" s="76" t="s">
        <v>17</v>
      </c>
      <c r="L15" s="76" t="s">
        <v>18</v>
      </c>
      <c r="M15" s="76" t="s">
        <v>19</v>
      </c>
      <c r="N15" s="76" t="s">
        <v>40</v>
      </c>
      <c r="O15" s="76" t="s">
        <v>41</v>
      </c>
      <c r="P15" s="77" t="s">
        <v>44</v>
      </c>
    </row>
    <row r="16" spans="1:16">
      <c r="A16" s="1" t="s">
        <v>73</v>
      </c>
      <c r="B16" s="7" t="s">
        <v>1</v>
      </c>
      <c r="C16" s="8">
        <v>1031</v>
      </c>
      <c r="D16" s="10"/>
      <c r="E16" s="78">
        <f>alpha*C15+(1-alpha)*(C10+C11+C12+C13+C14+C15)/6</f>
        <v>1112.7</v>
      </c>
      <c r="F16" s="79">
        <f t="shared" ref="F16:F39" si="0">E16-C16</f>
        <v>81.700000000000045</v>
      </c>
      <c r="G16" s="79">
        <f t="shared" ref="G16:G39" si="1">ABS(E16-C16)</f>
        <v>81.700000000000045</v>
      </c>
      <c r="H16" s="80">
        <f>(E16-C16)^2</f>
        <v>6674.8900000000076</v>
      </c>
      <c r="I16" s="3"/>
      <c r="J16" s="78">
        <f>alpha*C15+(1-alpha)*(C10+C11+C12+C13+C14+C15)/6</f>
        <v>1112.7</v>
      </c>
      <c r="K16" s="79">
        <v>20</v>
      </c>
      <c r="L16" s="79">
        <f>K16</f>
        <v>20</v>
      </c>
      <c r="M16" s="79">
        <f>J16+L16</f>
        <v>1132.7</v>
      </c>
      <c r="N16" s="79">
        <f t="shared" ref="N16:N39" si="2">M16-C16</f>
        <v>101.70000000000005</v>
      </c>
      <c r="O16" s="79">
        <f t="shared" ref="O16:O39" si="3">ABS(M16-C16)</f>
        <v>101.70000000000005</v>
      </c>
      <c r="P16" s="80">
        <f>(M16-C16)^2</f>
        <v>10342.890000000009</v>
      </c>
    </row>
    <row r="17" spans="1:16">
      <c r="B17" s="7" t="s">
        <v>2</v>
      </c>
      <c r="C17" s="8">
        <v>1353</v>
      </c>
      <c r="D17" s="10"/>
      <c r="E17" s="81"/>
      <c r="F17" s="79">
        <f t="shared" si="0"/>
        <v>-1353</v>
      </c>
      <c r="G17" s="79">
        <f t="shared" si="1"/>
        <v>1353</v>
      </c>
      <c r="H17" s="80">
        <f t="shared" ref="H17:H39" si="4">(E17-C17)^2</f>
        <v>1830609</v>
      </c>
      <c r="I17" s="3"/>
      <c r="J17" s="81"/>
      <c r="K17" s="124"/>
      <c r="L17" s="124"/>
      <c r="M17" s="124"/>
      <c r="N17" s="79">
        <f t="shared" si="2"/>
        <v>-1353</v>
      </c>
      <c r="O17" s="79">
        <f t="shared" si="3"/>
        <v>1353</v>
      </c>
      <c r="P17" s="80">
        <f t="shared" ref="P17:P39" si="5">(M17-C17)^2</f>
        <v>1830609</v>
      </c>
    </row>
    <row r="18" spans="1:16">
      <c r="B18" s="7" t="s">
        <v>3</v>
      </c>
      <c r="C18" s="8">
        <v>1512</v>
      </c>
      <c r="D18" s="10"/>
      <c r="E18" s="81"/>
      <c r="F18" s="79">
        <f t="shared" si="0"/>
        <v>-1512</v>
      </c>
      <c r="G18" s="79">
        <f t="shared" si="1"/>
        <v>1512</v>
      </c>
      <c r="H18" s="80">
        <f t="shared" si="4"/>
        <v>2286144</v>
      </c>
      <c r="I18" s="3"/>
      <c r="J18" s="81"/>
      <c r="K18" s="124"/>
      <c r="L18" s="124"/>
      <c r="M18" s="124"/>
      <c r="N18" s="79">
        <f t="shared" si="2"/>
        <v>-1512</v>
      </c>
      <c r="O18" s="79">
        <f t="shared" si="3"/>
        <v>1512</v>
      </c>
      <c r="P18" s="80">
        <f t="shared" si="5"/>
        <v>2286144</v>
      </c>
    </row>
    <row r="19" spans="1:16">
      <c r="B19" s="7" t="s">
        <v>4</v>
      </c>
      <c r="C19" s="8">
        <v>1670</v>
      </c>
      <c r="D19" s="10"/>
      <c r="E19" s="81"/>
      <c r="F19" s="79">
        <f t="shared" si="0"/>
        <v>-1670</v>
      </c>
      <c r="G19" s="79">
        <f t="shared" si="1"/>
        <v>1670</v>
      </c>
      <c r="H19" s="80">
        <f t="shared" si="4"/>
        <v>2788900</v>
      </c>
      <c r="I19" s="3"/>
      <c r="J19" s="81"/>
      <c r="K19" s="124"/>
      <c r="L19" s="124"/>
      <c r="M19" s="124"/>
      <c r="N19" s="79">
        <f t="shared" si="2"/>
        <v>-1670</v>
      </c>
      <c r="O19" s="79">
        <f t="shared" si="3"/>
        <v>1670</v>
      </c>
      <c r="P19" s="80">
        <f t="shared" si="5"/>
        <v>2788900</v>
      </c>
    </row>
    <row r="20" spans="1:16">
      <c r="B20" s="7" t="s">
        <v>5</v>
      </c>
      <c r="C20" s="8">
        <v>1523</v>
      </c>
      <c r="D20" s="10"/>
      <c r="E20" s="81"/>
      <c r="F20" s="79">
        <f t="shared" si="0"/>
        <v>-1523</v>
      </c>
      <c r="G20" s="79">
        <f t="shared" si="1"/>
        <v>1523</v>
      </c>
      <c r="H20" s="80">
        <f t="shared" si="4"/>
        <v>2319529</v>
      </c>
      <c r="I20" s="3"/>
      <c r="J20" s="81"/>
      <c r="K20" s="124"/>
      <c r="L20" s="124"/>
      <c r="M20" s="124"/>
      <c r="N20" s="79">
        <f t="shared" si="2"/>
        <v>-1523</v>
      </c>
      <c r="O20" s="79">
        <f t="shared" si="3"/>
        <v>1523</v>
      </c>
      <c r="P20" s="80">
        <f t="shared" si="5"/>
        <v>2319529</v>
      </c>
    </row>
    <row r="21" spans="1:16">
      <c r="B21" s="7" t="s">
        <v>6</v>
      </c>
      <c r="C21" s="8">
        <v>1386</v>
      </c>
      <c r="D21" s="10"/>
      <c r="E21" s="81"/>
      <c r="F21" s="79">
        <f t="shared" si="0"/>
        <v>-1386</v>
      </c>
      <c r="G21" s="79">
        <f t="shared" si="1"/>
        <v>1386</v>
      </c>
      <c r="H21" s="80">
        <f t="shared" si="4"/>
        <v>1920996</v>
      </c>
      <c r="I21" s="3"/>
      <c r="J21" s="81"/>
      <c r="K21" s="124"/>
      <c r="L21" s="124"/>
      <c r="M21" s="124"/>
      <c r="N21" s="79">
        <f t="shared" si="2"/>
        <v>-1386</v>
      </c>
      <c r="O21" s="79">
        <f t="shared" si="3"/>
        <v>1386</v>
      </c>
      <c r="P21" s="80">
        <f t="shared" si="5"/>
        <v>1920996</v>
      </c>
    </row>
    <row r="22" spans="1:16">
      <c r="B22" s="7" t="s">
        <v>7</v>
      </c>
      <c r="C22" s="8">
        <v>1351</v>
      </c>
      <c r="D22" s="10"/>
      <c r="E22" s="81"/>
      <c r="F22" s="79">
        <f t="shared" si="0"/>
        <v>-1351</v>
      </c>
      <c r="G22" s="79">
        <f t="shared" si="1"/>
        <v>1351</v>
      </c>
      <c r="H22" s="80">
        <f t="shared" si="4"/>
        <v>1825201</v>
      </c>
      <c r="I22" s="3"/>
      <c r="J22" s="81"/>
      <c r="K22" s="124"/>
      <c r="L22" s="124"/>
      <c r="M22" s="124"/>
      <c r="N22" s="79">
        <f t="shared" si="2"/>
        <v>-1351</v>
      </c>
      <c r="O22" s="79">
        <f t="shared" si="3"/>
        <v>1351</v>
      </c>
      <c r="P22" s="80">
        <f t="shared" si="5"/>
        <v>1825201</v>
      </c>
    </row>
    <row r="23" spans="1:16">
      <c r="B23" s="7" t="s">
        <v>8</v>
      </c>
      <c r="C23" s="8">
        <v>1075</v>
      </c>
      <c r="D23" s="10"/>
      <c r="E23" s="81"/>
      <c r="F23" s="79">
        <f t="shared" si="0"/>
        <v>-1075</v>
      </c>
      <c r="G23" s="79">
        <f t="shared" si="1"/>
        <v>1075</v>
      </c>
      <c r="H23" s="80">
        <f t="shared" si="4"/>
        <v>1155625</v>
      </c>
      <c r="I23" s="3"/>
      <c r="J23" s="81"/>
      <c r="K23" s="124"/>
      <c r="L23" s="124"/>
      <c r="M23" s="124"/>
      <c r="N23" s="79">
        <f t="shared" si="2"/>
        <v>-1075</v>
      </c>
      <c r="O23" s="79">
        <f t="shared" si="3"/>
        <v>1075</v>
      </c>
      <c r="P23" s="80">
        <f t="shared" si="5"/>
        <v>1155625</v>
      </c>
    </row>
    <row r="24" spans="1:16">
      <c r="B24" s="7" t="s">
        <v>9</v>
      </c>
      <c r="C24" s="8">
        <v>1623</v>
      </c>
      <c r="D24" s="10"/>
      <c r="E24" s="81"/>
      <c r="F24" s="79">
        <f t="shared" si="0"/>
        <v>-1623</v>
      </c>
      <c r="G24" s="79">
        <f t="shared" si="1"/>
        <v>1623</v>
      </c>
      <c r="H24" s="80">
        <f t="shared" si="4"/>
        <v>2634129</v>
      </c>
      <c r="I24" s="3"/>
      <c r="J24" s="81"/>
      <c r="K24" s="124"/>
      <c r="L24" s="124"/>
      <c r="M24" s="124"/>
      <c r="N24" s="79">
        <f t="shared" si="2"/>
        <v>-1623</v>
      </c>
      <c r="O24" s="79">
        <f t="shared" si="3"/>
        <v>1623</v>
      </c>
      <c r="P24" s="80">
        <f t="shared" si="5"/>
        <v>2634129</v>
      </c>
    </row>
    <row r="25" spans="1:16">
      <c r="B25" s="7" t="s">
        <v>10</v>
      </c>
      <c r="C25" s="8">
        <v>1756</v>
      </c>
      <c r="D25" s="10"/>
      <c r="E25" s="81"/>
      <c r="F25" s="79">
        <f t="shared" si="0"/>
        <v>-1756</v>
      </c>
      <c r="G25" s="79">
        <f t="shared" si="1"/>
        <v>1756</v>
      </c>
      <c r="H25" s="80">
        <f t="shared" si="4"/>
        <v>3083536</v>
      </c>
      <c r="I25" s="3"/>
      <c r="J25" s="81"/>
      <c r="K25" s="124"/>
      <c r="L25" s="124"/>
      <c r="M25" s="124"/>
      <c r="N25" s="79">
        <f t="shared" si="2"/>
        <v>-1756</v>
      </c>
      <c r="O25" s="79">
        <f t="shared" si="3"/>
        <v>1756</v>
      </c>
      <c r="P25" s="80">
        <f t="shared" si="5"/>
        <v>3083536</v>
      </c>
    </row>
    <row r="26" spans="1:16">
      <c r="B26" s="7" t="s">
        <v>11</v>
      </c>
      <c r="C26" s="8">
        <v>1346</v>
      </c>
      <c r="D26" s="10"/>
      <c r="E26" s="81"/>
      <c r="F26" s="79">
        <f t="shared" si="0"/>
        <v>-1346</v>
      </c>
      <c r="G26" s="79">
        <f t="shared" si="1"/>
        <v>1346</v>
      </c>
      <c r="H26" s="80">
        <f t="shared" si="4"/>
        <v>1811716</v>
      </c>
      <c r="I26" s="3"/>
      <c r="J26" s="81"/>
      <c r="K26" s="124"/>
      <c r="L26" s="124"/>
      <c r="M26" s="124"/>
      <c r="N26" s="79">
        <f t="shared" si="2"/>
        <v>-1346</v>
      </c>
      <c r="O26" s="79">
        <f t="shared" si="3"/>
        <v>1346</v>
      </c>
      <c r="P26" s="80">
        <f t="shared" si="5"/>
        <v>1811716</v>
      </c>
    </row>
    <row r="27" spans="1:16">
      <c r="B27" s="7" t="s">
        <v>12</v>
      </c>
      <c r="C27" s="8">
        <v>1031</v>
      </c>
      <c r="D27" s="10"/>
      <c r="E27" s="81"/>
      <c r="F27" s="79">
        <f t="shared" si="0"/>
        <v>-1031</v>
      </c>
      <c r="G27" s="79">
        <f t="shared" si="1"/>
        <v>1031</v>
      </c>
      <c r="H27" s="80">
        <f t="shared" si="4"/>
        <v>1062961</v>
      </c>
      <c r="I27" s="3"/>
      <c r="J27" s="81"/>
      <c r="K27" s="124"/>
      <c r="L27" s="124"/>
      <c r="M27" s="124"/>
      <c r="N27" s="79">
        <f t="shared" si="2"/>
        <v>-1031</v>
      </c>
      <c r="O27" s="79">
        <f t="shared" si="3"/>
        <v>1031</v>
      </c>
      <c r="P27" s="80">
        <f t="shared" si="5"/>
        <v>1062961</v>
      </c>
    </row>
    <row r="28" spans="1:16">
      <c r="A28" s="1" t="s">
        <v>74</v>
      </c>
      <c r="B28" s="7" t="s">
        <v>1</v>
      </c>
      <c r="C28" s="8">
        <v>1154</v>
      </c>
      <c r="D28" s="10"/>
      <c r="E28" s="81"/>
      <c r="F28" s="79">
        <f t="shared" si="0"/>
        <v>-1154</v>
      </c>
      <c r="G28" s="79">
        <f t="shared" si="1"/>
        <v>1154</v>
      </c>
      <c r="H28" s="80">
        <f t="shared" si="4"/>
        <v>1331716</v>
      </c>
      <c r="I28" s="3"/>
      <c r="J28" s="81"/>
      <c r="K28" s="124"/>
      <c r="L28" s="124"/>
      <c r="M28" s="124"/>
      <c r="N28" s="79">
        <f t="shared" si="2"/>
        <v>-1154</v>
      </c>
      <c r="O28" s="79">
        <f t="shared" si="3"/>
        <v>1154</v>
      </c>
      <c r="P28" s="80">
        <f t="shared" si="5"/>
        <v>1331716</v>
      </c>
    </row>
    <row r="29" spans="1:16">
      <c r="B29" s="7" t="s">
        <v>2</v>
      </c>
      <c r="C29" s="8">
        <v>1567</v>
      </c>
      <c r="D29" s="10"/>
      <c r="E29" s="81"/>
      <c r="F29" s="79">
        <f t="shared" si="0"/>
        <v>-1567</v>
      </c>
      <c r="G29" s="79">
        <f t="shared" si="1"/>
        <v>1567</v>
      </c>
      <c r="H29" s="80">
        <f t="shared" si="4"/>
        <v>2455489</v>
      </c>
      <c r="I29" s="3"/>
      <c r="J29" s="81"/>
      <c r="K29" s="124"/>
      <c r="L29" s="124"/>
      <c r="M29" s="124"/>
      <c r="N29" s="79">
        <f t="shared" si="2"/>
        <v>-1567</v>
      </c>
      <c r="O29" s="79">
        <f t="shared" si="3"/>
        <v>1567</v>
      </c>
      <c r="P29" s="80">
        <f t="shared" si="5"/>
        <v>2455489</v>
      </c>
    </row>
    <row r="30" spans="1:16">
      <c r="B30" s="7" t="s">
        <v>3</v>
      </c>
      <c r="C30" s="8">
        <v>1709</v>
      </c>
      <c r="D30" s="10"/>
      <c r="E30" s="81"/>
      <c r="F30" s="79">
        <f t="shared" si="0"/>
        <v>-1709</v>
      </c>
      <c r="G30" s="79">
        <f t="shared" si="1"/>
        <v>1709</v>
      </c>
      <c r="H30" s="80">
        <f t="shared" si="4"/>
        <v>2920681</v>
      </c>
      <c r="I30" s="3"/>
      <c r="J30" s="81"/>
      <c r="K30" s="124"/>
      <c r="L30" s="124"/>
      <c r="M30" s="124"/>
      <c r="N30" s="79">
        <f t="shared" si="2"/>
        <v>-1709</v>
      </c>
      <c r="O30" s="79">
        <f t="shared" si="3"/>
        <v>1709</v>
      </c>
      <c r="P30" s="80">
        <f t="shared" si="5"/>
        <v>2920681</v>
      </c>
    </row>
    <row r="31" spans="1:16">
      <c r="B31" s="7" t="s">
        <v>4</v>
      </c>
      <c r="C31" s="8">
        <v>1998</v>
      </c>
      <c r="D31" s="10"/>
      <c r="E31" s="81"/>
      <c r="F31" s="79">
        <f t="shared" si="0"/>
        <v>-1998</v>
      </c>
      <c r="G31" s="79">
        <f t="shared" si="1"/>
        <v>1998</v>
      </c>
      <c r="H31" s="80">
        <f t="shared" si="4"/>
        <v>3992004</v>
      </c>
      <c r="I31" s="3"/>
      <c r="J31" s="81"/>
      <c r="K31" s="124"/>
      <c r="L31" s="124"/>
      <c r="M31" s="124"/>
      <c r="N31" s="79">
        <f t="shared" si="2"/>
        <v>-1998</v>
      </c>
      <c r="O31" s="79">
        <f t="shared" si="3"/>
        <v>1998</v>
      </c>
      <c r="P31" s="80">
        <f t="shared" si="5"/>
        <v>3992004</v>
      </c>
    </row>
    <row r="32" spans="1:16">
      <c r="B32" s="7" t="s">
        <v>5</v>
      </c>
      <c r="C32" s="8">
        <v>1891</v>
      </c>
      <c r="D32" s="10"/>
      <c r="E32" s="81"/>
      <c r="F32" s="79">
        <f t="shared" si="0"/>
        <v>-1891</v>
      </c>
      <c r="G32" s="79">
        <f t="shared" si="1"/>
        <v>1891</v>
      </c>
      <c r="H32" s="80">
        <f t="shared" si="4"/>
        <v>3575881</v>
      </c>
      <c r="I32" s="3"/>
      <c r="J32" s="81"/>
      <c r="K32" s="124"/>
      <c r="L32" s="124"/>
      <c r="M32" s="124"/>
      <c r="N32" s="79">
        <f t="shared" si="2"/>
        <v>-1891</v>
      </c>
      <c r="O32" s="79">
        <f t="shared" si="3"/>
        <v>1891</v>
      </c>
      <c r="P32" s="80">
        <f t="shared" si="5"/>
        <v>3575881</v>
      </c>
    </row>
    <row r="33" spans="1:16">
      <c r="B33" s="7" t="s">
        <v>6</v>
      </c>
      <c r="C33" s="8">
        <v>1639</v>
      </c>
      <c r="D33" s="10"/>
      <c r="E33" s="81"/>
      <c r="F33" s="79">
        <f t="shared" si="0"/>
        <v>-1639</v>
      </c>
      <c r="G33" s="79">
        <f t="shared" si="1"/>
        <v>1639</v>
      </c>
      <c r="H33" s="80">
        <f t="shared" si="4"/>
        <v>2686321</v>
      </c>
      <c r="I33" s="3"/>
      <c r="J33" s="81"/>
      <c r="K33" s="124"/>
      <c r="L33" s="124"/>
      <c r="M33" s="124"/>
      <c r="N33" s="79">
        <f t="shared" si="2"/>
        <v>-1639</v>
      </c>
      <c r="O33" s="79">
        <f t="shared" si="3"/>
        <v>1639</v>
      </c>
      <c r="P33" s="80">
        <f t="shared" si="5"/>
        <v>2686321</v>
      </c>
    </row>
    <row r="34" spans="1:16">
      <c r="B34" s="7" t="s">
        <v>7</v>
      </c>
      <c r="C34" s="8">
        <v>1504</v>
      </c>
      <c r="D34" s="10"/>
      <c r="E34" s="81"/>
      <c r="F34" s="79">
        <f t="shared" si="0"/>
        <v>-1504</v>
      </c>
      <c r="G34" s="79">
        <f t="shared" si="1"/>
        <v>1504</v>
      </c>
      <c r="H34" s="80">
        <f t="shared" si="4"/>
        <v>2262016</v>
      </c>
      <c r="I34" s="3"/>
      <c r="J34" s="81"/>
      <c r="K34" s="124"/>
      <c r="L34" s="124"/>
      <c r="M34" s="124"/>
      <c r="N34" s="79">
        <f t="shared" si="2"/>
        <v>-1504</v>
      </c>
      <c r="O34" s="79">
        <f t="shared" si="3"/>
        <v>1504</v>
      </c>
      <c r="P34" s="80">
        <f t="shared" si="5"/>
        <v>2262016</v>
      </c>
    </row>
    <row r="35" spans="1:16">
      <c r="B35" s="7" t="s">
        <v>8</v>
      </c>
      <c r="C35" s="8">
        <v>1271</v>
      </c>
      <c r="D35" s="10"/>
      <c r="E35" s="81"/>
      <c r="F35" s="79">
        <f t="shared" si="0"/>
        <v>-1271</v>
      </c>
      <c r="G35" s="79">
        <f t="shared" si="1"/>
        <v>1271</v>
      </c>
      <c r="H35" s="80">
        <f t="shared" si="4"/>
        <v>1615441</v>
      </c>
      <c r="I35" s="3"/>
      <c r="J35" s="81"/>
      <c r="K35" s="124"/>
      <c r="L35" s="124"/>
      <c r="M35" s="124"/>
      <c r="N35" s="79">
        <f t="shared" si="2"/>
        <v>-1271</v>
      </c>
      <c r="O35" s="79">
        <f t="shared" si="3"/>
        <v>1271</v>
      </c>
      <c r="P35" s="80">
        <f t="shared" si="5"/>
        <v>1615441</v>
      </c>
    </row>
    <row r="36" spans="1:16">
      <c r="B36" s="7" t="s">
        <v>9</v>
      </c>
      <c r="C36" s="8">
        <v>1786</v>
      </c>
      <c r="D36" s="10"/>
      <c r="E36" s="81"/>
      <c r="F36" s="79">
        <f t="shared" si="0"/>
        <v>-1786</v>
      </c>
      <c r="G36" s="79">
        <f t="shared" si="1"/>
        <v>1786</v>
      </c>
      <c r="H36" s="80">
        <f t="shared" si="4"/>
        <v>3189796</v>
      </c>
      <c r="I36" s="3"/>
      <c r="J36" s="81"/>
      <c r="K36" s="124"/>
      <c r="L36" s="124"/>
      <c r="M36" s="124"/>
      <c r="N36" s="79">
        <f t="shared" si="2"/>
        <v>-1786</v>
      </c>
      <c r="O36" s="79">
        <f t="shared" si="3"/>
        <v>1786</v>
      </c>
      <c r="P36" s="80">
        <f t="shared" si="5"/>
        <v>3189796</v>
      </c>
    </row>
    <row r="37" spans="1:16">
      <c r="B37" s="7" t="s">
        <v>10</v>
      </c>
      <c r="C37" s="8">
        <v>1941</v>
      </c>
      <c r="D37" s="10"/>
      <c r="E37" s="81"/>
      <c r="F37" s="79">
        <f t="shared" si="0"/>
        <v>-1941</v>
      </c>
      <c r="G37" s="79">
        <f t="shared" si="1"/>
        <v>1941</v>
      </c>
      <c r="H37" s="80">
        <f t="shared" si="4"/>
        <v>3767481</v>
      </c>
      <c r="I37" s="3"/>
      <c r="J37" s="81"/>
      <c r="K37" s="124"/>
      <c r="L37" s="124"/>
      <c r="M37" s="124"/>
      <c r="N37" s="79">
        <f t="shared" si="2"/>
        <v>-1941</v>
      </c>
      <c r="O37" s="79">
        <f t="shared" si="3"/>
        <v>1941</v>
      </c>
      <c r="P37" s="80">
        <f t="shared" si="5"/>
        <v>3767481</v>
      </c>
    </row>
    <row r="38" spans="1:16">
      <c r="B38" s="7" t="s">
        <v>11</v>
      </c>
      <c r="C38" s="8">
        <v>1606</v>
      </c>
      <c r="D38" s="10"/>
      <c r="E38" s="81"/>
      <c r="F38" s="79">
        <f t="shared" si="0"/>
        <v>-1606</v>
      </c>
      <c r="G38" s="79">
        <f t="shared" si="1"/>
        <v>1606</v>
      </c>
      <c r="H38" s="80">
        <f t="shared" si="4"/>
        <v>2579236</v>
      </c>
      <c r="I38" s="3"/>
      <c r="J38" s="81"/>
      <c r="K38" s="124"/>
      <c r="L38" s="124"/>
      <c r="M38" s="124"/>
      <c r="N38" s="79">
        <f t="shared" si="2"/>
        <v>-1606</v>
      </c>
      <c r="O38" s="79">
        <f t="shared" si="3"/>
        <v>1606</v>
      </c>
      <c r="P38" s="80">
        <f t="shared" si="5"/>
        <v>2579236</v>
      </c>
    </row>
    <row r="39" spans="1:16">
      <c r="B39" s="7" t="s">
        <v>12</v>
      </c>
      <c r="C39" s="8">
        <v>1389</v>
      </c>
      <c r="D39" s="10"/>
      <c r="E39" s="81"/>
      <c r="F39" s="79">
        <f t="shared" si="0"/>
        <v>-1389</v>
      </c>
      <c r="G39" s="79">
        <f t="shared" si="1"/>
        <v>1389</v>
      </c>
      <c r="H39" s="80">
        <f t="shared" si="4"/>
        <v>1929321</v>
      </c>
      <c r="I39" s="3"/>
      <c r="J39" s="81"/>
      <c r="K39" s="124"/>
      <c r="L39" s="124"/>
      <c r="M39" s="124"/>
      <c r="N39" s="79">
        <f t="shared" si="2"/>
        <v>-1389</v>
      </c>
      <c r="O39" s="79">
        <f t="shared" si="3"/>
        <v>1389</v>
      </c>
      <c r="P39" s="80">
        <f t="shared" si="5"/>
        <v>1929321</v>
      </c>
    </row>
    <row r="40" spans="1:16">
      <c r="C40" s="6"/>
      <c r="D40" s="10"/>
      <c r="E40" s="75" t="s">
        <v>37</v>
      </c>
      <c r="F40" s="76" t="s">
        <v>40</v>
      </c>
      <c r="G40" s="76" t="s">
        <v>41</v>
      </c>
      <c r="H40" s="77" t="s">
        <v>44</v>
      </c>
      <c r="I40" s="87"/>
      <c r="J40" s="75" t="s">
        <v>37</v>
      </c>
      <c r="K40" s="76"/>
      <c r="L40" s="76"/>
      <c r="M40" s="76"/>
      <c r="N40" s="76" t="s">
        <v>40</v>
      </c>
      <c r="O40" s="76" t="s">
        <v>41</v>
      </c>
      <c r="P40" s="77" t="s">
        <v>44</v>
      </c>
    </row>
    <row r="41" spans="1:16" s="12" customFormat="1" ht="13.5" thickBot="1">
      <c r="A41" s="12" t="s">
        <v>16</v>
      </c>
      <c r="C41" s="13">
        <f>AVERAGE(C16:C39)</f>
        <v>1504.6666666666667</v>
      </c>
      <c r="D41" s="14"/>
      <c r="E41" s="82"/>
      <c r="F41" s="83">
        <f>SUM(F16:F39)/24</f>
        <v>-1458.3041666666668</v>
      </c>
      <c r="G41" s="83">
        <f>SUM(G16:G39)/24</f>
        <v>1465.1125</v>
      </c>
      <c r="H41" s="72">
        <f>SQRT(SUM(H16:H39)/24)</f>
        <v>1514.2572971867539</v>
      </c>
      <c r="I41" s="15"/>
      <c r="J41" s="82"/>
      <c r="K41" s="92"/>
      <c r="L41" s="92"/>
      <c r="M41" s="92"/>
      <c r="N41" s="83">
        <f>SUM(N16:N39)/24</f>
        <v>-1457.4708333333335</v>
      </c>
      <c r="O41" s="83">
        <f>SUM(O16:O39)/24</f>
        <v>1465.9458333333332</v>
      </c>
      <c r="P41" s="123">
        <f>SQRT(SUM(P16:P39)/24)</f>
        <v>1514.3077611293772</v>
      </c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44"/>
  <sheetViews>
    <sheetView workbookViewId="0">
      <selection activeCell="C34" sqref="C34"/>
    </sheetView>
  </sheetViews>
  <sheetFormatPr baseColWidth="10" defaultRowHeight="12.75"/>
  <cols>
    <col min="1" max="1" width="4.85546875" style="19" customWidth="1"/>
    <col min="3" max="3" width="11.5703125" style="4" customWidth="1"/>
    <col min="4" max="4" width="2.28515625" style="11" customWidth="1"/>
    <col min="5" max="5" width="8.7109375" style="6" customWidth="1"/>
    <col min="6" max="8" width="8.7109375" customWidth="1"/>
    <col min="9" max="9" width="2.28515625" customWidth="1"/>
    <col min="10" max="10" width="12.5703125" customWidth="1"/>
    <col min="11" max="11" width="8.7109375" style="6" customWidth="1"/>
    <col min="12" max="17" width="8.7109375" customWidth="1"/>
  </cols>
  <sheetData>
    <row r="1" spans="1:15" ht="15.75">
      <c r="A1" s="18" t="s">
        <v>13</v>
      </c>
      <c r="D1" s="4"/>
      <c r="J1" s="133" t="s">
        <v>0</v>
      </c>
      <c r="K1" s="89" t="s">
        <v>33</v>
      </c>
      <c r="L1" s="89" t="s">
        <v>15</v>
      </c>
      <c r="M1" s="134" t="s">
        <v>34</v>
      </c>
      <c r="N1" s="135" t="s">
        <v>15</v>
      </c>
      <c r="O1" s="41"/>
    </row>
    <row r="2" spans="1:15">
      <c r="D2" s="5" t="s">
        <v>32</v>
      </c>
      <c r="J2" s="136" t="s">
        <v>1</v>
      </c>
      <c r="K2" s="79">
        <v>892</v>
      </c>
      <c r="L2" s="137">
        <f t="shared" ref="L2:L13" si="0">12*K2/$K$14</f>
        <v>0.76391664287753358</v>
      </c>
      <c r="M2" s="79">
        <f t="shared" ref="M2:M13" si="1">(C7+C19)/2</f>
        <v>961.5</v>
      </c>
      <c r="N2" s="138">
        <f t="shared" ref="N2:N13" si="2">12*M2/$M$14</f>
        <v>0.75242101144478135</v>
      </c>
      <c r="O2" s="42"/>
    </row>
    <row r="3" spans="1:15">
      <c r="D3" s="5"/>
      <c r="J3" s="136" t="s">
        <v>2</v>
      </c>
      <c r="K3" s="79">
        <v>1114</v>
      </c>
      <c r="L3" s="137">
        <f t="shared" si="0"/>
        <v>0.95403939480445332</v>
      </c>
      <c r="M3" s="79">
        <f t="shared" si="1"/>
        <v>1233.5</v>
      </c>
      <c r="N3" s="138">
        <f t="shared" si="2"/>
        <v>0.96527438129707521</v>
      </c>
      <c r="O3" s="42"/>
    </row>
    <row r="4" spans="1:15">
      <c r="D4" s="5"/>
      <c r="J4" s="136" t="s">
        <v>3</v>
      </c>
      <c r="K4" s="79">
        <v>1280</v>
      </c>
      <c r="L4" s="137">
        <f t="shared" si="0"/>
        <v>1.0962032543534113</v>
      </c>
      <c r="M4" s="79">
        <f t="shared" si="1"/>
        <v>1396</v>
      </c>
      <c r="N4" s="138">
        <f t="shared" si="2"/>
        <v>1.0924386188007433</v>
      </c>
      <c r="O4" s="42"/>
    </row>
    <row r="5" spans="1:15" ht="13.5" thickBot="1">
      <c r="D5" s="5"/>
      <c r="J5" s="136" t="s">
        <v>4</v>
      </c>
      <c r="K5" s="79">
        <v>1328</v>
      </c>
      <c r="L5" s="137">
        <f t="shared" si="0"/>
        <v>1.1373108763916644</v>
      </c>
      <c r="M5" s="79">
        <f t="shared" si="1"/>
        <v>1499</v>
      </c>
      <c r="N5" s="138">
        <f t="shared" si="2"/>
        <v>1.1730411816492223</v>
      </c>
      <c r="O5" s="42"/>
    </row>
    <row r="6" spans="1:15" ht="13.5" thickBot="1">
      <c r="C6" s="129" t="s">
        <v>36</v>
      </c>
      <c r="D6" s="4"/>
      <c r="J6" s="136" t="s">
        <v>5</v>
      </c>
      <c r="K6" s="79">
        <v>1253</v>
      </c>
      <c r="L6" s="137">
        <f t="shared" si="0"/>
        <v>1.073080216956894</v>
      </c>
      <c r="M6" s="79">
        <f t="shared" si="1"/>
        <v>1388</v>
      </c>
      <c r="N6" s="138">
        <f t="shared" si="2"/>
        <v>1.0861782255697936</v>
      </c>
      <c r="O6" s="42"/>
    </row>
    <row r="7" spans="1:15">
      <c r="A7" s="130">
        <v>2003</v>
      </c>
      <c r="B7" s="62" t="s">
        <v>1</v>
      </c>
      <c r="C7" s="63">
        <v>892</v>
      </c>
      <c r="D7" s="4"/>
      <c r="J7" s="136" t="s">
        <v>6</v>
      </c>
      <c r="K7" s="79">
        <v>1125</v>
      </c>
      <c r="L7" s="137">
        <f t="shared" si="0"/>
        <v>0.96345989152155298</v>
      </c>
      <c r="M7" s="79">
        <f t="shared" si="1"/>
        <v>1255.5</v>
      </c>
      <c r="N7" s="138">
        <f t="shared" si="2"/>
        <v>0.9824904626821872</v>
      </c>
      <c r="O7" s="42"/>
    </row>
    <row r="8" spans="1:15">
      <c r="A8" s="131"/>
      <c r="B8" s="65" t="s">
        <v>2</v>
      </c>
      <c r="C8" s="66">
        <v>1114</v>
      </c>
      <c r="D8" s="4"/>
      <c r="J8" s="136" t="s">
        <v>7</v>
      </c>
      <c r="K8" s="79">
        <v>1197</v>
      </c>
      <c r="L8" s="137">
        <f t="shared" si="0"/>
        <v>1.0251213245789323</v>
      </c>
      <c r="M8" s="79">
        <f t="shared" si="1"/>
        <v>1274</v>
      </c>
      <c r="N8" s="138">
        <f t="shared" si="2"/>
        <v>0.99696762202875866</v>
      </c>
      <c r="O8" s="42"/>
    </row>
    <row r="9" spans="1:15">
      <c r="A9" s="131"/>
      <c r="B9" s="65" t="s">
        <v>3</v>
      </c>
      <c r="C9" s="66">
        <v>1280</v>
      </c>
      <c r="D9" s="4"/>
      <c r="J9" s="136" t="s">
        <v>8</v>
      </c>
      <c r="K9" s="79">
        <v>867</v>
      </c>
      <c r="L9" s="137">
        <f t="shared" si="0"/>
        <v>0.7425064230659435</v>
      </c>
      <c r="M9" s="79">
        <f t="shared" si="1"/>
        <v>971</v>
      </c>
      <c r="N9" s="138">
        <f t="shared" si="2"/>
        <v>0.7598552284065343</v>
      </c>
      <c r="O9" s="42"/>
    </row>
    <row r="10" spans="1:15">
      <c r="A10" s="131"/>
      <c r="B10" s="65" t="s">
        <v>4</v>
      </c>
      <c r="C10" s="66">
        <v>1328</v>
      </c>
      <c r="D10" s="4"/>
      <c r="J10" s="136" t="s">
        <v>9</v>
      </c>
      <c r="K10" s="79">
        <v>1406</v>
      </c>
      <c r="L10" s="137">
        <f t="shared" si="0"/>
        <v>1.2041107622038254</v>
      </c>
      <c r="M10" s="79">
        <f t="shared" si="1"/>
        <v>1514.5</v>
      </c>
      <c r="N10" s="138">
        <f t="shared" si="2"/>
        <v>1.1851706935341877</v>
      </c>
      <c r="O10" s="42"/>
    </row>
    <row r="11" spans="1:15">
      <c r="A11" s="131"/>
      <c r="B11" s="65" t="s">
        <v>5</v>
      </c>
      <c r="C11" s="66">
        <v>1253</v>
      </c>
      <c r="D11" s="4"/>
      <c r="J11" s="136" t="s">
        <v>10</v>
      </c>
      <c r="K11" s="79">
        <v>1503</v>
      </c>
      <c r="L11" s="137">
        <f t="shared" si="0"/>
        <v>1.2871824150727948</v>
      </c>
      <c r="M11" s="79">
        <f t="shared" si="1"/>
        <v>1629.5</v>
      </c>
      <c r="N11" s="138">
        <f t="shared" si="2"/>
        <v>1.2751638462290913</v>
      </c>
      <c r="O11" s="42"/>
    </row>
    <row r="12" spans="1:15">
      <c r="A12" s="131"/>
      <c r="B12" s="65" t="s">
        <v>6</v>
      </c>
      <c r="C12" s="66">
        <v>1125</v>
      </c>
      <c r="D12" s="4"/>
      <c r="J12" s="136" t="s">
        <v>11</v>
      </c>
      <c r="K12" s="79">
        <v>1068</v>
      </c>
      <c r="L12" s="137">
        <f t="shared" si="0"/>
        <v>0.91464459035112755</v>
      </c>
      <c r="M12" s="79">
        <f t="shared" si="1"/>
        <v>1207</v>
      </c>
      <c r="N12" s="138">
        <f t="shared" si="2"/>
        <v>0.94453682871955391</v>
      </c>
      <c r="O12" s="42"/>
    </row>
    <row r="13" spans="1:15">
      <c r="A13" s="131"/>
      <c r="B13" s="65" t="s">
        <v>7</v>
      </c>
      <c r="C13" s="66">
        <v>1197</v>
      </c>
      <c r="D13" s="4"/>
      <c r="J13" s="136" t="s">
        <v>12</v>
      </c>
      <c r="K13" s="79">
        <v>979</v>
      </c>
      <c r="L13" s="137">
        <f t="shared" si="0"/>
        <v>0.838424207821867</v>
      </c>
      <c r="M13" s="79">
        <f t="shared" si="1"/>
        <v>1005</v>
      </c>
      <c r="N13" s="138">
        <f t="shared" si="2"/>
        <v>0.786461899638071</v>
      </c>
      <c r="O13" s="42"/>
    </row>
    <row r="14" spans="1:15" ht="13.5" thickBot="1">
      <c r="A14" s="131"/>
      <c r="B14" s="65" t="s">
        <v>8</v>
      </c>
      <c r="C14" s="66">
        <v>867</v>
      </c>
      <c r="D14" s="4"/>
      <c r="J14" s="139" t="s">
        <v>14</v>
      </c>
      <c r="K14" s="140">
        <f>SUM(K2:K13)</f>
        <v>14012</v>
      </c>
      <c r="L14" s="141"/>
      <c r="M14" s="140">
        <f>SUM(M2:M13)</f>
        <v>15334.5</v>
      </c>
      <c r="N14" s="142"/>
      <c r="O14" s="42"/>
    </row>
    <row r="15" spans="1:15" ht="13.5" thickBot="1">
      <c r="A15" s="131"/>
      <c r="B15" s="65" t="s">
        <v>9</v>
      </c>
      <c r="C15" s="66">
        <v>1406</v>
      </c>
      <c r="D15" s="4"/>
      <c r="O15" s="42"/>
    </row>
    <row r="16" spans="1:15">
      <c r="A16" s="131"/>
      <c r="B16" s="65" t="s">
        <v>10</v>
      </c>
      <c r="C16" s="66">
        <v>1503</v>
      </c>
      <c r="D16" s="4"/>
      <c r="E16" s="73" t="s">
        <v>60</v>
      </c>
      <c r="F16" s="62"/>
      <c r="G16" s="62"/>
      <c r="H16" s="115"/>
      <c r="J16" s="73" t="s">
        <v>61</v>
      </c>
      <c r="K16" s="126"/>
      <c r="L16" s="62"/>
      <c r="M16" s="62"/>
      <c r="N16" s="62"/>
      <c r="O16" s="127"/>
    </row>
    <row r="17" spans="1:15">
      <c r="A17" s="131"/>
      <c r="B17" s="65" t="s">
        <v>11</v>
      </c>
      <c r="C17" s="66">
        <v>1068</v>
      </c>
      <c r="D17" s="4"/>
      <c r="E17" s="116" t="s">
        <v>43</v>
      </c>
      <c r="F17" s="125">
        <v>0.3</v>
      </c>
      <c r="G17" s="65"/>
      <c r="H17" s="118"/>
      <c r="J17" s="108"/>
      <c r="K17" s="122"/>
      <c r="L17" s="65"/>
      <c r="M17" s="65"/>
      <c r="N17" s="65"/>
      <c r="O17" s="128"/>
    </row>
    <row r="18" spans="1:15">
      <c r="A18" s="131"/>
      <c r="B18" s="65" t="s">
        <v>12</v>
      </c>
      <c r="C18" s="66">
        <v>979</v>
      </c>
      <c r="D18" s="4"/>
      <c r="E18" s="75" t="s">
        <v>37</v>
      </c>
      <c r="F18" s="76" t="s">
        <v>40</v>
      </c>
      <c r="G18" s="76" t="s">
        <v>41</v>
      </c>
      <c r="H18" s="77" t="s">
        <v>44</v>
      </c>
      <c r="I18" s="87"/>
      <c r="J18" s="84" t="s">
        <v>62</v>
      </c>
      <c r="K18" s="114" t="s">
        <v>37</v>
      </c>
      <c r="L18" s="76" t="s">
        <v>63</v>
      </c>
      <c r="M18" s="76" t="s">
        <v>40</v>
      </c>
      <c r="N18" s="76" t="s">
        <v>41</v>
      </c>
      <c r="O18" s="77" t="s">
        <v>44</v>
      </c>
    </row>
    <row r="19" spans="1:15">
      <c r="A19" s="131">
        <v>2004</v>
      </c>
      <c r="B19" s="67" t="s">
        <v>1</v>
      </c>
      <c r="C19" s="68">
        <v>1031</v>
      </c>
      <c r="D19" s="10"/>
      <c r="E19" s="78">
        <f>alphaS*C18+(1-alphaS)*(C13+C14+C15+C16+C17+C18)/6</f>
        <v>1112.7</v>
      </c>
      <c r="F19" s="79">
        <f>E19-C19</f>
        <v>81.700000000000045</v>
      </c>
      <c r="G19" s="79">
        <f>ABS(E19-C19)</f>
        <v>81.700000000000045</v>
      </c>
      <c r="H19" s="80">
        <f>(E19-C19)^2</f>
        <v>6674.8900000000076</v>
      </c>
      <c r="I19" s="3"/>
      <c r="J19" s="78">
        <f>C19/L2</f>
        <v>1349.6236920777278</v>
      </c>
      <c r="K19" s="79">
        <f>alphaS*J19+(1-alphaS)*SUM(C7:C18)/12</f>
        <v>1222.2537742899849</v>
      </c>
      <c r="L19" s="79">
        <f>K19*L2</f>
        <v>933.69999999999993</v>
      </c>
      <c r="M19" s="79">
        <f t="shared" ref="M19:M42" si="3">L19-C19</f>
        <v>-97.300000000000068</v>
      </c>
      <c r="N19" s="79">
        <f t="shared" ref="N19:N42" si="4">ABS(L19-C19)</f>
        <v>97.300000000000068</v>
      </c>
      <c r="O19" s="80">
        <f>(L19-C19)^2</f>
        <v>9467.2900000000136</v>
      </c>
    </row>
    <row r="20" spans="1:15">
      <c r="A20" s="131"/>
      <c r="B20" s="67" t="s">
        <v>2</v>
      </c>
      <c r="C20" s="68">
        <v>1353</v>
      </c>
      <c r="D20" s="10"/>
      <c r="E20" s="81"/>
      <c r="F20" s="79">
        <f t="shared" ref="F20:F42" si="5">E20-C20</f>
        <v>-1353</v>
      </c>
      <c r="G20" s="79">
        <f t="shared" ref="G20:G42" si="6">ABS(E20-C20)</f>
        <v>1353</v>
      </c>
      <c r="H20" s="80">
        <f t="shared" ref="H20:H42" si="7">(E20-C20)^2</f>
        <v>1830609</v>
      </c>
      <c r="I20" s="3"/>
      <c r="J20" s="81"/>
      <c r="K20" s="124"/>
      <c r="L20" s="124"/>
      <c r="M20" s="79">
        <f t="shared" si="3"/>
        <v>-1353</v>
      </c>
      <c r="N20" s="79">
        <f t="shared" si="4"/>
        <v>1353</v>
      </c>
      <c r="O20" s="80">
        <f t="shared" ref="O20:O42" si="8">(L20-C20)^2</f>
        <v>1830609</v>
      </c>
    </row>
    <row r="21" spans="1:15">
      <c r="A21" s="131"/>
      <c r="B21" s="67" t="s">
        <v>3</v>
      </c>
      <c r="C21" s="68">
        <v>1512</v>
      </c>
      <c r="D21" s="10"/>
      <c r="E21" s="81"/>
      <c r="F21" s="79">
        <f t="shared" si="5"/>
        <v>-1512</v>
      </c>
      <c r="G21" s="79">
        <f t="shared" si="6"/>
        <v>1512</v>
      </c>
      <c r="H21" s="80">
        <f t="shared" si="7"/>
        <v>2286144</v>
      </c>
      <c r="I21" s="3"/>
      <c r="J21" s="81"/>
      <c r="K21" s="124"/>
      <c r="L21" s="124"/>
      <c r="M21" s="79">
        <f t="shared" si="3"/>
        <v>-1512</v>
      </c>
      <c r="N21" s="79">
        <f t="shared" si="4"/>
        <v>1512</v>
      </c>
      <c r="O21" s="80">
        <f t="shared" si="8"/>
        <v>2286144</v>
      </c>
    </row>
    <row r="22" spans="1:15">
      <c r="A22" s="131"/>
      <c r="B22" s="67" t="s">
        <v>4</v>
      </c>
      <c r="C22" s="68">
        <v>1670</v>
      </c>
      <c r="D22" s="10"/>
      <c r="E22" s="81"/>
      <c r="F22" s="79">
        <f t="shared" si="5"/>
        <v>-1670</v>
      </c>
      <c r="G22" s="79">
        <f t="shared" si="6"/>
        <v>1670</v>
      </c>
      <c r="H22" s="80">
        <f t="shared" si="7"/>
        <v>2788900</v>
      </c>
      <c r="I22" s="3"/>
      <c r="J22" s="81"/>
      <c r="K22" s="124"/>
      <c r="L22" s="124"/>
      <c r="M22" s="79">
        <f t="shared" si="3"/>
        <v>-1670</v>
      </c>
      <c r="N22" s="79">
        <f t="shared" si="4"/>
        <v>1670</v>
      </c>
      <c r="O22" s="80">
        <f t="shared" si="8"/>
        <v>2788900</v>
      </c>
    </row>
    <row r="23" spans="1:15">
      <c r="A23" s="131"/>
      <c r="B23" s="67" t="s">
        <v>5</v>
      </c>
      <c r="C23" s="68">
        <v>1523</v>
      </c>
      <c r="D23" s="10"/>
      <c r="E23" s="81"/>
      <c r="F23" s="79">
        <f t="shared" si="5"/>
        <v>-1523</v>
      </c>
      <c r="G23" s="79">
        <f t="shared" si="6"/>
        <v>1523</v>
      </c>
      <c r="H23" s="80">
        <f t="shared" si="7"/>
        <v>2319529</v>
      </c>
      <c r="I23" s="3"/>
      <c r="J23" s="81"/>
      <c r="K23" s="124"/>
      <c r="L23" s="124"/>
      <c r="M23" s="79">
        <f t="shared" si="3"/>
        <v>-1523</v>
      </c>
      <c r="N23" s="79">
        <f t="shared" si="4"/>
        <v>1523</v>
      </c>
      <c r="O23" s="80">
        <f t="shared" si="8"/>
        <v>2319529</v>
      </c>
    </row>
    <row r="24" spans="1:15">
      <c r="A24" s="131"/>
      <c r="B24" s="67" t="s">
        <v>6</v>
      </c>
      <c r="C24" s="68">
        <v>1386</v>
      </c>
      <c r="D24" s="10"/>
      <c r="E24" s="81"/>
      <c r="F24" s="79">
        <f t="shared" si="5"/>
        <v>-1386</v>
      </c>
      <c r="G24" s="79">
        <f t="shared" si="6"/>
        <v>1386</v>
      </c>
      <c r="H24" s="80">
        <f t="shared" si="7"/>
        <v>1920996</v>
      </c>
      <c r="I24" s="3"/>
      <c r="J24" s="81"/>
      <c r="K24" s="124"/>
      <c r="L24" s="124"/>
      <c r="M24" s="79">
        <f t="shared" si="3"/>
        <v>-1386</v>
      </c>
      <c r="N24" s="79">
        <f t="shared" si="4"/>
        <v>1386</v>
      </c>
      <c r="O24" s="80">
        <f t="shared" si="8"/>
        <v>1920996</v>
      </c>
    </row>
    <row r="25" spans="1:15">
      <c r="A25" s="131"/>
      <c r="B25" s="67" t="s">
        <v>7</v>
      </c>
      <c r="C25" s="68">
        <v>1351</v>
      </c>
      <c r="D25" s="10"/>
      <c r="E25" s="81"/>
      <c r="F25" s="79">
        <f t="shared" si="5"/>
        <v>-1351</v>
      </c>
      <c r="G25" s="79">
        <f t="shared" si="6"/>
        <v>1351</v>
      </c>
      <c r="H25" s="80">
        <f t="shared" si="7"/>
        <v>1825201</v>
      </c>
      <c r="I25" s="3"/>
      <c r="J25" s="81"/>
      <c r="K25" s="124"/>
      <c r="L25" s="124"/>
      <c r="M25" s="79">
        <f t="shared" si="3"/>
        <v>-1351</v>
      </c>
      <c r="N25" s="79">
        <f t="shared" si="4"/>
        <v>1351</v>
      </c>
      <c r="O25" s="80">
        <f t="shared" si="8"/>
        <v>1825201</v>
      </c>
    </row>
    <row r="26" spans="1:15">
      <c r="A26" s="131"/>
      <c r="B26" s="67" t="s">
        <v>8</v>
      </c>
      <c r="C26" s="68">
        <v>1075</v>
      </c>
      <c r="D26" s="10"/>
      <c r="E26" s="81"/>
      <c r="F26" s="79">
        <f t="shared" si="5"/>
        <v>-1075</v>
      </c>
      <c r="G26" s="79">
        <f t="shared" si="6"/>
        <v>1075</v>
      </c>
      <c r="H26" s="80">
        <f t="shared" si="7"/>
        <v>1155625</v>
      </c>
      <c r="I26" s="3"/>
      <c r="J26" s="81"/>
      <c r="K26" s="124"/>
      <c r="L26" s="124"/>
      <c r="M26" s="79">
        <f t="shared" si="3"/>
        <v>-1075</v>
      </c>
      <c r="N26" s="79">
        <f t="shared" si="4"/>
        <v>1075</v>
      </c>
      <c r="O26" s="80">
        <f t="shared" si="8"/>
        <v>1155625</v>
      </c>
    </row>
    <row r="27" spans="1:15">
      <c r="A27" s="131"/>
      <c r="B27" s="67" t="s">
        <v>9</v>
      </c>
      <c r="C27" s="68">
        <v>1623</v>
      </c>
      <c r="D27" s="10"/>
      <c r="E27" s="81"/>
      <c r="F27" s="79">
        <f t="shared" si="5"/>
        <v>-1623</v>
      </c>
      <c r="G27" s="79">
        <f t="shared" si="6"/>
        <v>1623</v>
      </c>
      <c r="H27" s="80">
        <f t="shared" si="7"/>
        <v>2634129</v>
      </c>
      <c r="I27" s="3"/>
      <c r="J27" s="81"/>
      <c r="K27" s="124"/>
      <c r="L27" s="124"/>
      <c r="M27" s="79">
        <f t="shared" si="3"/>
        <v>-1623</v>
      </c>
      <c r="N27" s="79">
        <f t="shared" si="4"/>
        <v>1623</v>
      </c>
      <c r="O27" s="80">
        <f t="shared" si="8"/>
        <v>2634129</v>
      </c>
    </row>
    <row r="28" spans="1:15">
      <c r="A28" s="131"/>
      <c r="B28" s="67" t="s">
        <v>10</v>
      </c>
      <c r="C28" s="68">
        <v>1756</v>
      </c>
      <c r="D28" s="10"/>
      <c r="E28" s="81"/>
      <c r="F28" s="79">
        <f t="shared" si="5"/>
        <v>-1756</v>
      </c>
      <c r="G28" s="79">
        <f t="shared" si="6"/>
        <v>1756</v>
      </c>
      <c r="H28" s="80">
        <f t="shared" si="7"/>
        <v>3083536</v>
      </c>
      <c r="I28" s="3"/>
      <c r="J28" s="81"/>
      <c r="K28" s="124"/>
      <c r="L28" s="124"/>
      <c r="M28" s="79">
        <f t="shared" si="3"/>
        <v>-1756</v>
      </c>
      <c r="N28" s="79">
        <f t="shared" si="4"/>
        <v>1756</v>
      </c>
      <c r="O28" s="80">
        <f t="shared" si="8"/>
        <v>3083536</v>
      </c>
    </row>
    <row r="29" spans="1:15">
      <c r="A29" s="131"/>
      <c r="B29" s="67" t="s">
        <v>11</v>
      </c>
      <c r="C29" s="68">
        <v>1346</v>
      </c>
      <c r="D29" s="10"/>
      <c r="E29" s="81"/>
      <c r="F29" s="79">
        <f t="shared" si="5"/>
        <v>-1346</v>
      </c>
      <c r="G29" s="79">
        <f t="shared" si="6"/>
        <v>1346</v>
      </c>
      <c r="H29" s="80">
        <f t="shared" si="7"/>
        <v>1811716</v>
      </c>
      <c r="I29" s="3"/>
      <c r="J29" s="81"/>
      <c r="K29" s="124"/>
      <c r="L29" s="124"/>
      <c r="M29" s="79">
        <f t="shared" si="3"/>
        <v>-1346</v>
      </c>
      <c r="N29" s="79">
        <f t="shared" si="4"/>
        <v>1346</v>
      </c>
      <c r="O29" s="80">
        <f t="shared" si="8"/>
        <v>1811716</v>
      </c>
    </row>
    <row r="30" spans="1:15">
      <c r="A30" s="131"/>
      <c r="B30" s="67" t="s">
        <v>12</v>
      </c>
      <c r="C30" s="68">
        <v>1031</v>
      </c>
      <c r="D30" s="10"/>
      <c r="E30" s="81"/>
      <c r="F30" s="79">
        <f t="shared" si="5"/>
        <v>-1031</v>
      </c>
      <c r="G30" s="79">
        <f t="shared" si="6"/>
        <v>1031</v>
      </c>
      <c r="H30" s="80">
        <f t="shared" si="7"/>
        <v>1062961</v>
      </c>
      <c r="I30" s="3"/>
      <c r="J30" s="81"/>
      <c r="K30" s="124"/>
      <c r="L30" s="124"/>
      <c r="M30" s="79">
        <f t="shared" si="3"/>
        <v>-1031</v>
      </c>
      <c r="N30" s="79">
        <f t="shared" si="4"/>
        <v>1031</v>
      </c>
      <c r="O30" s="80">
        <f t="shared" si="8"/>
        <v>1062961</v>
      </c>
    </row>
    <row r="31" spans="1:15">
      <c r="A31" s="131">
        <v>2005</v>
      </c>
      <c r="B31" s="67" t="s">
        <v>1</v>
      </c>
      <c r="C31" s="68">
        <v>1154</v>
      </c>
      <c r="D31" s="10"/>
      <c r="E31" s="81"/>
      <c r="F31" s="79">
        <f t="shared" si="5"/>
        <v>-1154</v>
      </c>
      <c r="G31" s="79">
        <f t="shared" si="6"/>
        <v>1154</v>
      </c>
      <c r="H31" s="80">
        <f t="shared" si="7"/>
        <v>1331716</v>
      </c>
      <c r="I31" s="3"/>
      <c r="J31" s="81"/>
      <c r="K31" s="124"/>
      <c r="L31" s="124"/>
      <c r="M31" s="79">
        <f t="shared" si="3"/>
        <v>-1154</v>
      </c>
      <c r="N31" s="79">
        <f t="shared" si="4"/>
        <v>1154</v>
      </c>
      <c r="O31" s="80">
        <f t="shared" si="8"/>
        <v>1331716</v>
      </c>
    </row>
    <row r="32" spans="1:15">
      <c r="A32" s="131"/>
      <c r="B32" s="67" t="s">
        <v>2</v>
      </c>
      <c r="C32" s="68">
        <v>1567</v>
      </c>
      <c r="D32" s="10"/>
      <c r="E32" s="81"/>
      <c r="F32" s="79">
        <f t="shared" si="5"/>
        <v>-1567</v>
      </c>
      <c r="G32" s="79">
        <f t="shared" si="6"/>
        <v>1567</v>
      </c>
      <c r="H32" s="80">
        <f t="shared" si="7"/>
        <v>2455489</v>
      </c>
      <c r="I32" s="3"/>
      <c r="J32" s="81"/>
      <c r="K32" s="124"/>
      <c r="L32" s="124"/>
      <c r="M32" s="79">
        <f t="shared" si="3"/>
        <v>-1567</v>
      </c>
      <c r="N32" s="79">
        <f t="shared" si="4"/>
        <v>1567</v>
      </c>
      <c r="O32" s="80">
        <f t="shared" si="8"/>
        <v>2455489</v>
      </c>
    </row>
    <row r="33" spans="1:15">
      <c r="A33" s="131"/>
      <c r="B33" s="67" t="s">
        <v>3</v>
      </c>
      <c r="C33" s="68">
        <v>1709</v>
      </c>
      <c r="D33" s="10"/>
      <c r="E33" s="81"/>
      <c r="F33" s="79">
        <f t="shared" si="5"/>
        <v>-1709</v>
      </c>
      <c r="G33" s="79">
        <f t="shared" si="6"/>
        <v>1709</v>
      </c>
      <c r="H33" s="80">
        <f t="shared" si="7"/>
        <v>2920681</v>
      </c>
      <c r="I33" s="3"/>
      <c r="J33" s="81"/>
      <c r="K33" s="124"/>
      <c r="L33" s="124"/>
      <c r="M33" s="79">
        <f t="shared" si="3"/>
        <v>-1709</v>
      </c>
      <c r="N33" s="79">
        <f t="shared" si="4"/>
        <v>1709</v>
      </c>
      <c r="O33" s="80">
        <f t="shared" si="8"/>
        <v>2920681</v>
      </c>
    </row>
    <row r="34" spans="1:15">
      <c r="A34" s="131"/>
      <c r="B34" s="67" t="s">
        <v>4</v>
      </c>
      <c r="C34" s="68">
        <v>1998</v>
      </c>
      <c r="D34" s="10"/>
      <c r="E34" s="81"/>
      <c r="F34" s="79">
        <f t="shared" si="5"/>
        <v>-1998</v>
      </c>
      <c r="G34" s="79">
        <f t="shared" si="6"/>
        <v>1998</v>
      </c>
      <c r="H34" s="80">
        <f t="shared" si="7"/>
        <v>3992004</v>
      </c>
      <c r="I34" s="3"/>
      <c r="J34" s="81"/>
      <c r="K34" s="124"/>
      <c r="L34" s="124"/>
      <c r="M34" s="79">
        <f t="shared" si="3"/>
        <v>-1998</v>
      </c>
      <c r="N34" s="79">
        <f t="shared" si="4"/>
        <v>1998</v>
      </c>
      <c r="O34" s="80">
        <f t="shared" si="8"/>
        <v>3992004</v>
      </c>
    </row>
    <row r="35" spans="1:15">
      <c r="A35" s="131"/>
      <c r="B35" s="67" t="s">
        <v>5</v>
      </c>
      <c r="C35" s="68">
        <v>1891</v>
      </c>
      <c r="D35" s="10"/>
      <c r="E35" s="81"/>
      <c r="F35" s="79">
        <f t="shared" si="5"/>
        <v>-1891</v>
      </c>
      <c r="G35" s="79">
        <f t="shared" si="6"/>
        <v>1891</v>
      </c>
      <c r="H35" s="80">
        <f t="shared" si="7"/>
        <v>3575881</v>
      </c>
      <c r="I35" s="3"/>
      <c r="J35" s="81"/>
      <c r="K35" s="124"/>
      <c r="L35" s="124"/>
      <c r="M35" s="79">
        <f t="shared" si="3"/>
        <v>-1891</v>
      </c>
      <c r="N35" s="79">
        <f t="shared" si="4"/>
        <v>1891</v>
      </c>
      <c r="O35" s="80">
        <f t="shared" si="8"/>
        <v>3575881</v>
      </c>
    </row>
    <row r="36" spans="1:15">
      <c r="A36" s="131"/>
      <c r="B36" s="67" t="s">
        <v>6</v>
      </c>
      <c r="C36" s="68">
        <v>1639</v>
      </c>
      <c r="D36" s="10"/>
      <c r="E36" s="81"/>
      <c r="F36" s="79">
        <f t="shared" si="5"/>
        <v>-1639</v>
      </c>
      <c r="G36" s="79">
        <f t="shared" si="6"/>
        <v>1639</v>
      </c>
      <c r="H36" s="80">
        <f t="shared" si="7"/>
        <v>2686321</v>
      </c>
      <c r="I36" s="3"/>
      <c r="J36" s="81"/>
      <c r="K36" s="124"/>
      <c r="L36" s="124"/>
      <c r="M36" s="79">
        <f t="shared" si="3"/>
        <v>-1639</v>
      </c>
      <c r="N36" s="79">
        <f t="shared" si="4"/>
        <v>1639</v>
      </c>
      <c r="O36" s="80">
        <f t="shared" si="8"/>
        <v>2686321</v>
      </c>
    </row>
    <row r="37" spans="1:15">
      <c r="A37" s="131"/>
      <c r="B37" s="67" t="s">
        <v>7</v>
      </c>
      <c r="C37" s="68">
        <v>1504</v>
      </c>
      <c r="D37" s="10"/>
      <c r="E37" s="81"/>
      <c r="F37" s="79">
        <f t="shared" si="5"/>
        <v>-1504</v>
      </c>
      <c r="G37" s="79">
        <f t="shared" si="6"/>
        <v>1504</v>
      </c>
      <c r="H37" s="80">
        <f t="shared" si="7"/>
        <v>2262016</v>
      </c>
      <c r="I37" s="3"/>
      <c r="J37" s="81"/>
      <c r="K37" s="124"/>
      <c r="L37" s="124"/>
      <c r="M37" s="79">
        <f t="shared" si="3"/>
        <v>-1504</v>
      </c>
      <c r="N37" s="79">
        <f t="shared" si="4"/>
        <v>1504</v>
      </c>
      <c r="O37" s="80">
        <f t="shared" si="8"/>
        <v>2262016</v>
      </c>
    </row>
    <row r="38" spans="1:15">
      <c r="A38" s="131"/>
      <c r="B38" s="67" t="s">
        <v>8</v>
      </c>
      <c r="C38" s="68">
        <v>1271</v>
      </c>
      <c r="D38" s="10"/>
      <c r="E38" s="81"/>
      <c r="F38" s="79">
        <f t="shared" si="5"/>
        <v>-1271</v>
      </c>
      <c r="G38" s="79">
        <f t="shared" si="6"/>
        <v>1271</v>
      </c>
      <c r="H38" s="80">
        <f t="shared" si="7"/>
        <v>1615441</v>
      </c>
      <c r="I38" s="3"/>
      <c r="J38" s="81"/>
      <c r="K38" s="124"/>
      <c r="L38" s="124"/>
      <c r="M38" s="79">
        <f t="shared" si="3"/>
        <v>-1271</v>
      </c>
      <c r="N38" s="79">
        <f t="shared" si="4"/>
        <v>1271</v>
      </c>
      <c r="O38" s="80">
        <f t="shared" si="8"/>
        <v>1615441</v>
      </c>
    </row>
    <row r="39" spans="1:15">
      <c r="A39" s="131"/>
      <c r="B39" s="67" t="s">
        <v>9</v>
      </c>
      <c r="C39" s="68">
        <v>1786</v>
      </c>
      <c r="D39" s="10"/>
      <c r="E39" s="81"/>
      <c r="F39" s="79">
        <f t="shared" si="5"/>
        <v>-1786</v>
      </c>
      <c r="G39" s="79">
        <f t="shared" si="6"/>
        <v>1786</v>
      </c>
      <c r="H39" s="80">
        <f t="shared" si="7"/>
        <v>3189796</v>
      </c>
      <c r="I39" s="3"/>
      <c r="J39" s="81"/>
      <c r="K39" s="124"/>
      <c r="L39" s="124"/>
      <c r="M39" s="79">
        <f t="shared" si="3"/>
        <v>-1786</v>
      </c>
      <c r="N39" s="79">
        <f t="shared" si="4"/>
        <v>1786</v>
      </c>
      <c r="O39" s="80">
        <f t="shared" si="8"/>
        <v>3189796</v>
      </c>
    </row>
    <row r="40" spans="1:15">
      <c r="A40" s="131"/>
      <c r="B40" s="67" t="s">
        <v>10</v>
      </c>
      <c r="C40" s="68">
        <v>1941</v>
      </c>
      <c r="D40" s="10"/>
      <c r="E40" s="81"/>
      <c r="F40" s="79">
        <f t="shared" si="5"/>
        <v>-1941</v>
      </c>
      <c r="G40" s="79">
        <f t="shared" si="6"/>
        <v>1941</v>
      </c>
      <c r="H40" s="80">
        <f t="shared" si="7"/>
        <v>3767481</v>
      </c>
      <c r="I40" s="3"/>
      <c r="J40" s="81"/>
      <c r="K40" s="124"/>
      <c r="L40" s="124"/>
      <c r="M40" s="79">
        <f t="shared" si="3"/>
        <v>-1941</v>
      </c>
      <c r="N40" s="79">
        <f t="shared" si="4"/>
        <v>1941</v>
      </c>
      <c r="O40" s="80">
        <f t="shared" si="8"/>
        <v>3767481</v>
      </c>
    </row>
    <row r="41" spans="1:15">
      <c r="A41" s="131"/>
      <c r="B41" s="67" t="s">
        <v>11</v>
      </c>
      <c r="C41" s="68">
        <v>1606</v>
      </c>
      <c r="D41" s="10"/>
      <c r="E41" s="81"/>
      <c r="F41" s="79">
        <f t="shared" si="5"/>
        <v>-1606</v>
      </c>
      <c r="G41" s="79">
        <f t="shared" si="6"/>
        <v>1606</v>
      </c>
      <c r="H41" s="80">
        <f t="shared" si="7"/>
        <v>2579236</v>
      </c>
      <c r="I41" s="3"/>
      <c r="J41" s="81"/>
      <c r="K41" s="124"/>
      <c r="L41" s="124"/>
      <c r="M41" s="79">
        <f t="shared" si="3"/>
        <v>-1606</v>
      </c>
      <c r="N41" s="79">
        <f t="shared" si="4"/>
        <v>1606</v>
      </c>
      <c r="O41" s="80">
        <f t="shared" si="8"/>
        <v>2579236</v>
      </c>
    </row>
    <row r="42" spans="1:15">
      <c r="A42" s="131"/>
      <c r="B42" s="67" t="s">
        <v>12</v>
      </c>
      <c r="C42" s="68">
        <v>1389</v>
      </c>
      <c r="D42" s="10"/>
      <c r="E42" s="81"/>
      <c r="F42" s="79">
        <f t="shared" si="5"/>
        <v>-1389</v>
      </c>
      <c r="G42" s="79">
        <f t="shared" si="6"/>
        <v>1389</v>
      </c>
      <c r="H42" s="80">
        <f t="shared" si="7"/>
        <v>1929321</v>
      </c>
      <c r="I42" s="3"/>
      <c r="J42" s="81"/>
      <c r="K42" s="124"/>
      <c r="L42" s="124"/>
      <c r="M42" s="79">
        <f t="shared" si="3"/>
        <v>-1389</v>
      </c>
      <c r="N42" s="79">
        <f t="shared" si="4"/>
        <v>1389</v>
      </c>
      <c r="O42" s="80">
        <f t="shared" si="8"/>
        <v>1929321</v>
      </c>
    </row>
    <row r="43" spans="1:15">
      <c r="A43" s="131"/>
      <c r="B43" s="65"/>
      <c r="C43" s="69"/>
      <c r="D43" s="10"/>
      <c r="E43" s="75" t="s">
        <v>37</v>
      </c>
      <c r="F43" s="76" t="s">
        <v>40</v>
      </c>
      <c r="G43" s="76" t="s">
        <v>41</v>
      </c>
      <c r="H43" s="77" t="s">
        <v>44</v>
      </c>
      <c r="I43" s="87"/>
      <c r="J43" s="84" t="s">
        <v>62</v>
      </c>
      <c r="K43" s="114" t="s">
        <v>37</v>
      </c>
      <c r="L43" s="76" t="s">
        <v>63</v>
      </c>
      <c r="M43" s="76" t="s">
        <v>40</v>
      </c>
      <c r="N43" s="76" t="s">
        <v>41</v>
      </c>
      <c r="O43" s="77" t="s">
        <v>44</v>
      </c>
    </row>
    <row r="44" spans="1:15" s="12" customFormat="1" ht="13.5" thickBot="1">
      <c r="A44" s="132" t="s">
        <v>16</v>
      </c>
      <c r="B44" s="71"/>
      <c r="C44" s="72">
        <f>AVERAGE(C19:C42)</f>
        <v>1504.6666666666667</v>
      </c>
      <c r="D44" s="14"/>
      <c r="E44" s="82"/>
      <c r="F44" s="83">
        <f>SUM(F19:F42)/24</f>
        <v>-1458.3041666666668</v>
      </c>
      <c r="G44" s="83">
        <f>SUM(G19:G42)/24</f>
        <v>1465.1125</v>
      </c>
      <c r="H44" s="123">
        <f>SQRT(SUM(H19:H42)/24)</f>
        <v>1514.2572971867539</v>
      </c>
      <c r="I44" s="15"/>
      <c r="J44" s="95"/>
      <c r="K44" s="83"/>
      <c r="L44" s="92"/>
      <c r="M44" s="92">
        <f>SUM(M19:M42)/24</f>
        <v>-1465.7625</v>
      </c>
      <c r="N44" s="92">
        <f>SUM(N19:N42)/24</f>
        <v>1465.7625</v>
      </c>
      <c r="O44" s="123">
        <f>SQRT(SUM(O19:O42)/24)</f>
        <v>1514.2957148731991</v>
      </c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44"/>
  <sheetViews>
    <sheetView workbookViewId="0">
      <selection activeCell="C34" sqref="C34"/>
    </sheetView>
  </sheetViews>
  <sheetFormatPr baseColWidth="10" defaultRowHeight="12.75"/>
  <cols>
    <col min="1" max="1" width="11.5703125" style="1" customWidth="1"/>
    <col min="3" max="3" width="11.5703125" style="4" customWidth="1"/>
    <col min="4" max="4" width="2.85546875" style="11" customWidth="1"/>
    <col min="5" max="5" width="8.7109375" style="6" customWidth="1"/>
    <col min="6" max="8" width="8.7109375" customWidth="1"/>
    <col min="9" max="9" width="2.28515625" customWidth="1"/>
    <col min="10" max="10" width="12.5703125" customWidth="1"/>
    <col min="11" max="11" width="8.7109375" style="6" customWidth="1"/>
    <col min="12" max="18" width="8.7109375" customWidth="1"/>
  </cols>
  <sheetData>
    <row r="1" spans="1:18" ht="15.75">
      <c r="A1" s="2" t="s">
        <v>13</v>
      </c>
      <c r="D1" s="4"/>
      <c r="J1" s="133" t="s">
        <v>0</v>
      </c>
      <c r="K1" s="89" t="s">
        <v>33</v>
      </c>
      <c r="L1" s="89" t="s">
        <v>15</v>
      </c>
      <c r="M1" s="134" t="s">
        <v>34</v>
      </c>
      <c r="N1" s="135" t="s">
        <v>15</v>
      </c>
    </row>
    <row r="2" spans="1:18">
      <c r="D2" s="4"/>
      <c r="J2" s="136" t="s">
        <v>1</v>
      </c>
      <c r="K2" s="91">
        <v>892</v>
      </c>
      <c r="L2" s="143">
        <f t="shared" ref="L2:L13" si="0">12*K2/$K$14</f>
        <v>0.76391664287753358</v>
      </c>
      <c r="M2" s="79">
        <f t="shared" ref="M2:M13" si="1">(C7+C19)/2</f>
        <v>961.5</v>
      </c>
      <c r="N2" s="138">
        <f t="shared" ref="N2:N13" si="2">12*M2/$M$14</f>
        <v>0.75242101144478135</v>
      </c>
    </row>
    <row r="3" spans="1:18">
      <c r="D3" s="4"/>
      <c r="J3" s="136" t="s">
        <v>2</v>
      </c>
      <c r="K3" s="91">
        <v>1114</v>
      </c>
      <c r="L3" s="143">
        <f t="shared" si="0"/>
        <v>0.95403939480445332</v>
      </c>
      <c r="M3" s="79">
        <f t="shared" si="1"/>
        <v>1233.5</v>
      </c>
      <c r="N3" s="138">
        <f t="shared" si="2"/>
        <v>0.96527438129707521</v>
      </c>
    </row>
    <row r="4" spans="1:18">
      <c r="D4" s="4"/>
      <c r="J4" s="136" t="s">
        <v>3</v>
      </c>
      <c r="K4" s="91">
        <v>1280</v>
      </c>
      <c r="L4" s="143">
        <f t="shared" si="0"/>
        <v>1.0962032543534113</v>
      </c>
      <c r="M4" s="79">
        <f t="shared" si="1"/>
        <v>1396</v>
      </c>
      <c r="N4" s="138">
        <f t="shared" si="2"/>
        <v>1.0924386188007433</v>
      </c>
    </row>
    <row r="5" spans="1:18" ht="13.5" thickBot="1">
      <c r="D5" s="4"/>
      <c r="J5" s="136" t="s">
        <v>4</v>
      </c>
      <c r="K5" s="91">
        <v>1328</v>
      </c>
      <c r="L5" s="143">
        <f t="shared" si="0"/>
        <v>1.1373108763916644</v>
      </c>
      <c r="M5" s="79">
        <f t="shared" si="1"/>
        <v>1499</v>
      </c>
      <c r="N5" s="138">
        <f t="shared" si="2"/>
        <v>1.1730411816492223</v>
      </c>
    </row>
    <row r="6" spans="1:18" ht="13.5" thickBot="1">
      <c r="C6" s="129" t="s">
        <v>36</v>
      </c>
      <c r="D6" s="4"/>
      <c r="J6" s="136" t="s">
        <v>5</v>
      </c>
      <c r="K6" s="91">
        <v>1253</v>
      </c>
      <c r="L6" s="143">
        <f t="shared" si="0"/>
        <v>1.073080216956894</v>
      </c>
      <c r="M6" s="79">
        <f t="shared" si="1"/>
        <v>1388</v>
      </c>
      <c r="N6" s="138">
        <f t="shared" si="2"/>
        <v>1.0861782255697936</v>
      </c>
    </row>
    <row r="7" spans="1:18">
      <c r="A7" s="61" t="s">
        <v>72</v>
      </c>
      <c r="B7" s="62" t="s">
        <v>1</v>
      </c>
      <c r="C7" s="63">
        <v>892</v>
      </c>
      <c r="D7" s="4"/>
      <c r="J7" s="136" t="s">
        <v>6</v>
      </c>
      <c r="K7" s="91">
        <v>1125</v>
      </c>
      <c r="L7" s="143">
        <f t="shared" si="0"/>
        <v>0.96345989152155298</v>
      </c>
      <c r="M7" s="79">
        <f t="shared" si="1"/>
        <v>1255.5</v>
      </c>
      <c r="N7" s="138">
        <f t="shared" si="2"/>
        <v>0.9824904626821872</v>
      </c>
    </row>
    <row r="8" spans="1:18">
      <c r="A8" s="64"/>
      <c r="B8" s="65" t="s">
        <v>2</v>
      </c>
      <c r="C8" s="66">
        <v>1114</v>
      </c>
      <c r="D8" s="4"/>
      <c r="J8" s="136" t="s">
        <v>7</v>
      </c>
      <c r="K8" s="91">
        <v>1197</v>
      </c>
      <c r="L8" s="143">
        <f t="shared" si="0"/>
        <v>1.0251213245789323</v>
      </c>
      <c r="M8" s="79">
        <f t="shared" si="1"/>
        <v>1274</v>
      </c>
      <c r="N8" s="138">
        <f t="shared" si="2"/>
        <v>0.99696762202875866</v>
      </c>
    </row>
    <row r="9" spans="1:18">
      <c r="A9" s="64"/>
      <c r="B9" s="65" t="s">
        <v>3</v>
      </c>
      <c r="C9" s="66">
        <v>1280</v>
      </c>
      <c r="D9" s="4"/>
      <c r="J9" s="136" t="s">
        <v>8</v>
      </c>
      <c r="K9" s="91">
        <v>867</v>
      </c>
      <c r="L9" s="143">
        <f t="shared" si="0"/>
        <v>0.7425064230659435</v>
      </c>
      <c r="M9" s="79">
        <f t="shared" si="1"/>
        <v>971</v>
      </c>
      <c r="N9" s="138">
        <f t="shared" si="2"/>
        <v>0.7598552284065343</v>
      </c>
    </row>
    <row r="10" spans="1:18">
      <c r="A10" s="64"/>
      <c r="B10" s="65" t="s">
        <v>4</v>
      </c>
      <c r="C10" s="66">
        <v>1328</v>
      </c>
      <c r="D10" s="4"/>
      <c r="J10" s="136" t="s">
        <v>9</v>
      </c>
      <c r="K10" s="91">
        <v>1406</v>
      </c>
      <c r="L10" s="143">
        <f t="shared" si="0"/>
        <v>1.2041107622038254</v>
      </c>
      <c r="M10" s="79">
        <f t="shared" si="1"/>
        <v>1514.5</v>
      </c>
      <c r="N10" s="138">
        <f t="shared" si="2"/>
        <v>1.1851706935341877</v>
      </c>
    </row>
    <row r="11" spans="1:18">
      <c r="A11" s="64"/>
      <c r="B11" s="65" t="s">
        <v>5</v>
      </c>
      <c r="C11" s="66">
        <v>1253</v>
      </c>
      <c r="D11" s="4"/>
      <c r="J11" s="136" t="s">
        <v>10</v>
      </c>
      <c r="K11" s="91">
        <v>1503</v>
      </c>
      <c r="L11" s="143">
        <f t="shared" si="0"/>
        <v>1.2871824150727948</v>
      </c>
      <c r="M11" s="79">
        <f t="shared" si="1"/>
        <v>1629.5</v>
      </c>
      <c r="N11" s="138">
        <f t="shared" si="2"/>
        <v>1.2751638462290913</v>
      </c>
    </row>
    <row r="12" spans="1:18">
      <c r="A12" s="64"/>
      <c r="B12" s="65" t="s">
        <v>6</v>
      </c>
      <c r="C12" s="66">
        <v>1125</v>
      </c>
      <c r="D12" s="4"/>
      <c r="J12" s="136" t="s">
        <v>11</v>
      </c>
      <c r="K12" s="91">
        <v>1068</v>
      </c>
      <c r="L12" s="143">
        <f t="shared" si="0"/>
        <v>0.91464459035112755</v>
      </c>
      <c r="M12" s="79">
        <f t="shared" si="1"/>
        <v>1207</v>
      </c>
      <c r="N12" s="138">
        <f t="shared" si="2"/>
        <v>0.94453682871955391</v>
      </c>
    </row>
    <row r="13" spans="1:18">
      <c r="A13" s="64"/>
      <c r="B13" s="65" t="s">
        <v>7</v>
      </c>
      <c r="C13" s="66">
        <v>1197</v>
      </c>
      <c r="D13" s="4"/>
      <c r="J13" s="136" t="s">
        <v>12</v>
      </c>
      <c r="K13" s="91">
        <v>979</v>
      </c>
      <c r="L13" s="143">
        <f t="shared" si="0"/>
        <v>0.838424207821867</v>
      </c>
      <c r="M13" s="79">
        <f t="shared" si="1"/>
        <v>1005</v>
      </c>
      <c r="N13" s="138">
        <f t="shared" si="2"/>
        <v>0.786461899638071</v>
      </c>
    </row>
    <row r="14" spans="1:18" ht="13.5" thickBot="1">
      <c r="A14" s="64"/>
      <c r="B14" s="65" t="s">
        <v>8</v>
      </c>
      <c r="C14" s="66">
        <v>867</v>
      </c>
      <c r="D14" s="4"/>
      <c r="E14"/>
      <c r="J14" s="139" t="s">
        <v>14</v>
      </c>
      <c r="K14" s="144">
        <f>SUM(K2:K13)</f>
        <v>14012</v>
      </c>
      <c r="L14" s="145"/>
      <c r="M14" s="140">
        <f>SUM(M2:M13)</f>
        <v>15334.5</v>
      </c>
      <c r="N14" s="146"/>
    </row>
    <row r="15" spans="1:18" ht="13.5" thickBot="1">
      <c r="A15" s="64"/>
      <c r="B15" s="65" t="s">
        <v>9</v>
      </c>
      <c r="C15" s="66">
        <v>1406</v>
      </c>
      <c r="D15" s="4"/>
      <c r="E15" s="35"/>
      <c r="F15" s="43"/>
    </row>
    <row r="16" spans="1:18">
      <c r="A16" s="64"/>
      <c r="B16" s="65" t="s">
        <v>10</v>
      </c>
      <c r="C16" s="66">
        <v>1503</v>
      </c>
      <c r="D16" s="4"/>
      <c r="E16" s="73" t="s">
        <v>64</v>
      </c>
      <c r="F16" s="62"/>
      <c r="G16" s="62"/>
      <c r="H16" s="115"/>
      <c r="J16" s="61" t="s">
        <v>65</v>
      </c>
      <c r="K16" s="126"/>
      <c r="L16" s="62"/>
      <c r="M16" s="62"/>
      <c r="N16" s="62"/>
      <c r="O16" s="62"/>
      <c r="P16" s="62"/>
      <c r="Q16" s="62"/>
      <c r="R16" s="115"/>
    </row>
    <row r="17" spans="1:18">
      <c r="A17" s="64"/>
      <c r="B17" s="65" t="s">
        <v>11</v>
      </c>
      <c r="C17" s="66">
        <v>1068</v>
      </c>
      <c r="D17" s="4"/>
      <c r="E17" s="116" t="s">
        <v>43</v>
      </c>
      <c r="F17" s="117">
        <v>0.3</v>
      </c>
      <c r="G17" s="65"/>
      <c r="H17" s="118"/>
      <c r="J17" s="147" t="s">
        <v>45</v>
      </c>
      <c r="K17" s="117">
        <v>0.05</v>
      </c>
      <c r="L17" s="65"/>
      <c r="M17" s="65"/>
      <c r="N17" s="65"/>
      <c r="O17" s="65"/>
      <c r="P17" s="65"/>
      <c r="Q17" s="65"/>
      <c r="R17" s="118"/>
    </row>
    <row r="18" spans="1:18">
      <c r="A18" s="64"/>
      <c r="B18" s="65" t="s">
        <v>12</v>
      </c>
      <c r="C18" s="66">
        <v>979</v>
      </c>
      <c r="D18" s="4"/>
      <c r="E18" s="75" t="s">
        <v>37</v>
      </c>
      <c r="F18" s="76" t="s">
        <v>40</v>
      </c>
      <c r="G18" s="76" t="s">
        <v>41</v>
      </c>
      <c r="H18" s="77" t="s">
        <v>44</v>
      </c>
      <c r="I18" s="87"/>
      <c r="J18" s="84" t="s">
        <v>62</v>
      </c>
      <c r="K18" s="114" t="s">
        <v>37</v>
      </c>
      <c r="L18" s="76" t="s">
        <v>17</v>
      </c>
      <c r="M18" s="76" t="s">
        <v>18</v>
      </c>
      <c r="N18" s="76" t="s">
        <v>66</v>
      </c>
      <c r="O18" s="76" t="s">
        <v>67</v>
      </c>
      <c r="P18" s="76" t="s">
        <v>40</v>
      </c>
      <c r="Q18" s="76" t="s">
        <v>41</v>
      </c>
      <c r="R18" s="77" t="s">
        <v>44</v>
      </c>
    </row>
    <row r="19" spans="1:18">
      <c r="A19" s="64" t="s">
        <v>73</v>
      </c>
      <c r="B19" s="67" t="s">
        <v>1</v>
      </c>
      <c r="C19" s="68">
        <v>1031</v>
      </c>
      <c r="D19" s="10"/>
      <c r="E19" s="78">
        <f>alphaT*C18+(1-alphaT)*(C13+C14+C15+C16+C17+C18)/6</f>
        <v>1112.7</v>
      </c>
      <c r="F19" s="79">
        <f t="shared" ref="F19:F42" si="3">E19-C19</f>
        <v>81.700000000000045</v>
      </c>
      <c r="G19" s="79">
        <f t="shared" ref="G19:G42" si="4">ABS(E19-C19)</f>
        <v>81.700000000000045</v>
      </c>
      <c r="H19" s="80">
        <f>(E19-C19)^2</f>
        <v>6674.8900000000076</v>
      </c>
      <c r="I19" s="3"/>
      <c r="J19" s="78">
        <f>C19/L2</f>
        <v>1349.6236920777278</v>
      </c>
      <c r="K19" s="79">
        <f>alphaT*C18+(1-alphaT)*SUM(C7:C18)/12</f>
        <v>1111.0666666666666</v>
      </c>
      <c r="L19" s="79">
        <v>20</v>
      </c>
      <c r="M19" s="79">
        <f>L19</f>
        <v>20</v>
      </c>
      <c r="N19" s="79">
        <f>K19+M19</f>
        <v>1131.0666666666666</v>
      </c>
      <c r="O19" s="79">
        <f>N19*L2</f>
        <v>864.04065087068227</v>
      </c>
      <c r="P19" s="79">
        <f>O19-C19</f>
        <v>-166.95934912931773</v>
      </c>
      <c r="Q19" s="79">
        <f>ABS(O19-C19)</f>
        <v>166.95934912931773</v>
      </c>
      <c r="R19" s="80">
        <f>(O19-C19)^2</f>
        <v>27875.42426168541</v>
      </c>
    </row>
    <row r="20" spans="1:18">
      <c r="A20" s="64"/>
      <c r="B20" s="67" t="s">
        <v>2</v>
      </c>
      <c r="C20" s="68">
        <v>1353</v>
      </c>
      <c r="D20" s="10"/>
      <c r="E20" s="81"/>
      <c r="F20" s="79">
        <f t="shared" si="3"/>
        <v>-1353</v>
      </c>
      <c r="G20" s="79">
        <f t="shared" si="4"/>
        <v>1353</v>
      </c>
      <c r="H20" s="80">
        <f t="shared" ref="H20:H42" si="5">(E20-C20)^2</f>
        <v>1830609</v>
      </c>
      <c r="I20" s="3"/>
      <c r="J20" s="81"/>
      <c r="K20" s="124"/>
      <c r="L20" s="124"/>
      <c r="M20" s="124"/>
      <c r="N20" s="124"/>
      <c r="O20" s="124"/>
      <c r="P20" s="79">
        <f t="shared" ref="P20:P42" si="6">O20-C20</f>
        <v>-1353</v>
      </c>
      <c r="Q20" s="79">
        <f t="shared" ref="Q20:Q42" si="7">ABS(O20-C20)</f>
        <v>1353</v>
      </c>
      <c r="R20" s="80">
        <f t="shared" ref="R20:R42" si="8">(O20-C20)^2</f>
        <v>1830609</v>
      </c>
    </row>
    <row r="21" spans="1:18">
      <c r="A21" s="64"/>
      <c r="B21" s="67" t="s">
        <v>3</v>
      </c>
      <c r="C21" s="68">
        <v>1512</v>
      </c>
      <c r="D21" s="10"/>
      <c r="E21" s="81"/>
      <c r="F21" s="79">
        <f t="shared" si="3"/>
        <v>-1512</v>
      </c>
      <c r="G21" s="79">
        <f t="shared" si="4"/>
        <v>1512</v>
      </c>
      <c r="H21" s="80">
        <f t="shared" si="5"/>
        <v>2286144</v>
      </c>
      <c r="I21" s="3"/>
      <c r="J21" s="81"/>
      <c r="K21" s="124"/>
      <c r="L21" s="124"/>
      <c r="M21" s="124"/>
      <c r="N21" s="124"/>
      <c r="O21" s="124"/>
      <c r="P21" s="79">
        <f t="shared" si="6"/>
        <v>-1512</v>
      </c>
      <c r="Q21" s="79">
        <f t="shared" si="7"/>
        <v>1512</v>
      </c>
      <c r="R21" s="80">
        <f t="shared" si="8"/>
        <v>2286144</v>
      </c>
    </row>
    <row r="22" spans="1:18">
      <c r="A22" s="64"/>
      <c r="B22" s="67" t="s">
        <v>4</v>
      </c>
      <c r="C22" s="68">
        <v>1670</v>
      </c>
      <c r="D22" s="10"/>
      <c r="E22" s="81"/>
      <c r="F22" s="79">
        <f t="shared" si="3"/>
        <v>-1670</v>
      </c>
      <c r="G22" s="79">
        <f t="shared" si="4"/>
        <v>1670</v>
      </c>
      <c r="H22" s="80">
        <f t="shared" si="5"/>
        <v>2788900</v>
      </c>
      <c r="I22" s="3"/>
      <c r="J22" s="81"/>
      <c r="K22" s="124"/>
      <c r="L22" s="124"/>
      <c r="M22" s="124"/>
      <c r="N22" s="124"/>
      <c r="O22" s="124"/>
      <c r="P22" s="79">
        <f t="shared" si="6"/>
        <v>-1670</v>
      </c>
      <c r="Q22" s="79">
        <f t="shared" si="7"/>
        <v>1670</v>
      </c>
      <c r="R22" s="80">
        <f t="shared" si="8"/>
        <v>2788900</v>
      </c>
    </row>
    <row r="23" spans="1:18">
      <c r="A23" s="64"/>
      <c r="B23" s="67" t="s">
        <v>5</v>
      </c>
      <c r="C23" s="68">
        <v>1523</v>
      </c>
      <c r="D23" s="10"/>
      <c r="E23" s="81"/>
      <c r="F23" s="79">
        <f t="shared" si="3"/>
        <v>-1523</v>
      </c>
      <c r="G23" s="79">
        <f t="shared" si="4"/>
        <v>1523</v>
      </c>
      <c r="H23" s="80">
        <f t="shared" si="5"/>
        <v>2319529</v>
      </c>
      <c r="I23" s="3"/>
      <c r="J23" s="81"/>
      <c r="K23" s="124"/>
      <c r="L23" s="124"/>
      <c r="M23" s="124"/>
      <c r="N23" s="124"/>
      <c r="O23" s="124"/>
      <c r="P23" s="79">
        <f t="shared" si="6"/>
        <v>-1523</v>
      </c>
      <c r="Q23" s="79">
        <f t="shared" si="7"/>
        <v>1523</v>
      </c>
      <c r="R23" s="80">
        <f t="shared" si="8"/>
        <v>2319529</v>
      </c>
    </row>
    <row r="24" spans="1:18">
      <c r="A24" s="64"/>
      <c r="B24" s="67" t="s">
        <v>6</v>
      </c>
      <c r="C24" s="68">
        <v>1386</v>
      </c>
      <c r="D24" s="10"/>
      <c r="E24" s="81"/>
      <c r="F24" s="79">
        <f t="shared" si="3"/>
        <v>-1386</v>
      </c>
      <c r="G24" s="79">
        <f t="shared" si="4"/>
        <v>1386</v>
      </c>
      <c r="H24" s="80">
        <f t="shared" si="5"/>
        <v>1920996</v>
      </c>
      <c r="I24" s="3"/>
      <c r="J24" s="81"/>
      <c r="K24" s="124"/>
      <c r="L24" s="124"/>
      <c r="M24" s="124"/>
      <c r="N24" s="124"/>
      <c r="O24" s="124"/>
      <c r="P24" s="79">
        <f t="shared" si="6"/>
        <v>-1386</v>
      </c>
      <c r="Q24" s="79">
        <f t="shared" si="7"/>
        <v>1386</v>
      </c>
      <c r="R24" s="80">
        <f t="shared" si="8"/>
        <v>1920996</v>
      </c>
    </row>
    <row r="25" spans="1:18">
      <c r="A25" s="64"/>
      <c r="B25" s="67" t="s">
        <v>7</v>
      </c>
      <c r="C25" s="68">
        <v>1351</v>
      </c>
      <c r="D25" s="10"/>
      <c r="E25" s="81"/>
      <c r="F25" s="79">
        <f t="shared" si="3"/>
        <v>-1351</v>
      </c>
      <c r="G25" s="79">
        <f t="shared" si="4"/>
        <v>1351</v>
      </c>
      <c r="H25" s="80">
        <f t="shared" si="5"/>
        <v>1825201</v>
      </c>
      <c r="I25" s="3"/>
      <c r="J25" s="81"/>
      <c r="K25" s="124"/>
      <c r="L25" s="124"/>
      <c r="M25" s="124"/>
      <c r="N25" s="124"/>
      <c r="O25" s="124"/>
      <c r="P25" s="79">
        <f t="shared" si="6"/>
        <v>-1351</v>
      </c>
      <c r="Q25" s="79">
        <f t="shared" si="7"/>
        <v>1351</v>
      </c>
      <c r="R25" s="80">
        <f t="shared" si="8"/>
        <v>1825201</v>
      </c>
    </row>
    <row r="26" spans="1:18">
      <c r="A26" s="64"/>
      <c r="B26" s="67" t="s">
        <v>8</v>
      </c>
      <c r="C26" s="68">
        <v>1075</v>
      </c>
      <c r="D26" s="10"/>
      <c r="E26" s="81"/>
      <c r="F26" s="79">
        <f t="shared" si="3"/>
        <v>-1075</v>
      </c>
      <c r="G26" s="79">
        <f t="shared" si="4"/>
        <v>1075</v>
      </c>
      <c r="H26" s="80">
        <f t="shared" si="5"/>
        <v>1155625</v>
      </c>
      <c r="I26" s="3"/>
      <c r="J26" s="81"/>
      <c r="K26" s="124"/>
      <c r="L26" s="124"/>
      <c r="M26" s="124"/>
      <c r="N26" s="124"/>
      <c r="O26" s="124"/>
      <c r="P26" s="79">
        <f t="shared" si="6"/>
        <v>-1075</v>
      </c>
      <c r="Q26" s="79">
        <f t="shared" si="7"/>
        <v>1075</v>
      </c>
      <c r="R26" s="80">
        <f t="shared" si="8"/>
        <v>1155625</v>
      </c>
    </row>
    <row r="27" spans="1:18">
      <c r="A27" s="64"/>
      <c r="B27" s="67" t="s">
        <v>9</v>
      </c>
      <c r="C27" s="68">
        <v>1623</v>
      </c>
      <c r="D27" s="10"/>
      <c r="E27" s="81"/>
      <c r="F27" s="79">
        <f t="shared" si="3"/>
        <v>-1623</v>
      </c>
      <c r="G27" s="79">
        <f t="shared" si="4"/>
        <v>1623</v>
      </c>
      <c r="H27" s="80">
        <f t="shared" si="5"/>
        <v>2634129</v>
      </c>
      <c r="I27" s="3"/>
      <c r="J27" s="81"/>
      <c r="K27" s="124"/>
      <c r="L27" s="124"/>
      <c r="M27" s="124"/>
      <c r="N27" s="124"/>
      <c r="O27" s="124"/>
      <c r="P27" s="79">
        <f t="shared" si="6"/>
        <v>-1623</v>
      </c>
      <c r="Q27" s="79">
        <f t="shared" si="7"/>
        <v>1623</v>
      </c>
      <c r="R27" s="80">
        <f t="shared" si="8"/>
        <v>2634129</v>
      </c>
    </row>
    <row r="28" spans="1:18">
      <c r="A28" s="64"/>
      <c r="B28" s="67" t="s">
        <v>10</v>
      </c>
      <c r="C28" s="68">
        <v>1756</v>
      </c>
      <c r="D28" s="10"/>
      <c r="E28" s="81"/>
      <c r="F28" s="79">
        <f t="shared" si="3"/>
        <v>-1756</v>
      </c>
      <c r="G28" s="79">
        <f t="shared" si="4"/>
        <v>1756</v>
      </c>
      <c r="H28" s="80">
        <f t="shared" si="5"/>
        <v>3083536</v>
      </c>
      <c r="I28" s="3"/>
      <c r="J28" s="81"/>
      <c r="K28" s="124"/>
      <c r="L28" s="124"/>
      <c r="M28" s="124"/>
      <c r="N28" s="124"/>
      <c r="O28" s="124"/>
      <c r="P28" s="79">
        <f t="shared" si="6"/>
        <v>-1756</v>
      </c>
      <c r="Q28" s="79">
        <f t="shared" si="7"/>
        <v>1756</v>
      </c>
      <c r="R28" s="80">
        <f t="shared" si="8"/>
        <v>3083536</v>
      </c>
    </row>
    <row r="29" spans="1:18">
      <c r="A29" s="64"/>
      <c r="B29" s="67" t="s">
        <v>11</v>
      </c>
      <c r="C29" s="68">
        <v>1346</v>
      </c>
      <c r="D29" s="10"/>
      <c r="E29" s="81"/>
      <c r="F29" s="79">
        <f t="shared" si="3"/>
        <v>-1346</v>
      </c>
      <c r="G29" s="79">
        <f t="shared" si="4"/>
        <v>1346</v>
      </c>
      <c r="H29" s="80">
        <f t="shared" si="5"/>
        <v>1811716</v>
      </c>
      <c r="I29" s="3"/>
      <c r="J29" s="81"/>
      <c r="K29" s="124"/>
      <c r="L29" s="124"/>
      <c r="M29" s="124"/>
      <c r="N29" s="124"/>
      <c r="O29" s="124"/>
      <c r="P29" s="79">
        <f t="shared" si="6"/>
        <v>-1346</v>
      </c>
      <c r="Q29" s="79">
        <f t="shared" si="7"/>
        <v>1346</v>
      </c>
      <c r="R29" s="80">
        <f t="shared" si="8"/>
        <v>1811716</v>
      </c>
    </row>
    <row r="30" spans="1:18">
      <c r="A30" s="64"/>
      <c r="B30" s="67" t="s">
        <v>12</v>
      </c>
      <c r="C30" s="68">
        <v>1031</v>
      </c>
      <c r="D30" s="10"/>
      <c r="E30" s="81"/>
      <c r="F30" s="79">
        <f t="shared" si="3"/>
        <v>-1031</v>
      </c>
      <c r="G30" s="79">
        <f t="shared" si="4"/>
        <v>1031</v>
      </c>
      <c r="H30" s="80">
        <f t="shared" si="5"/>
        <v>1062961</v>
      </c>
      <c r="I30" s="3"/>
      <c r="J30" s="81"/>
      <c r="K30" s="124"/>
      <c r="L30" s="124"/>
      <c r="M30" s="124"/>
      <c r="N30" s="124"/>
      <c r="O30" s="124"/>
      <c r="P30" s="79">
        <f t="shared" si="6"/>
        <v>-1031</v>
      </c>
      <c r="Q30" s="79">
        <f t="shared" si="7"/>
        <v>1031</v>
      </c>
      <c r="R30" s="80">
        <f t="shared" si="8"/>
        <v>1062961</v>
      </c>
    </row>
    <row r="31" spans="1:18">
      <c r="A31" s="64" t="s">
        <v>74</v>
      </c>
      <c r="B31" s="67" t="s">
        <v>1</v>
      </c>
      <c r="C31" s="68">
        <v>1154</v>
      </c>
      <c r="D31" s="10"/>
      <c r="E31" s="81"/>
      <c r="F31" s="79">
        <f t="shared" si="3"/>
        <v>-1154</v>
      </c>
      <c r="G31" s="79">
        <f t="shared" si="4"/>
        <v>1154</v>
      </c>
      <c r="H31" s="80">
        <f t="shared" si="5"/>
        <v>1331716</v>
      </c>
      <c r="I31" s="3"/>
      <c r="J31" s="81"/>
      <c r="K31" s="124"/>
      <c r="L31" s="124"/>
      <c r="M31" s="124"/>
      <c r="N31" s="124"/>
      <c r="O31" s="124"/>
      <c r="P31" s="79">
        <f t="shared" si="6"/>
        <v>-1154</v>
      </c>
      <c r="Q31" s="79">
        <f t="shared" si="7"/>
        <v>1154</v>
      </c>
      <c r="R31" s="80">
        <f t="shared" si="8"/>
        <v>1331716</v>
      </c>
    </row>
    <row r="32" spans="1:18">
      <c r="A32" s="64"/>
      <c r="B32" s="67" t="s">
        <v>2</v>
      </c>
      <c r="C32" s="68">
        <v>1567</v>
      </c>
      <c r="D32" s="10"/>
      <c r="E32" s="81"/>
      <c r="F32" s="79">
        <f t="shared" si="3"/>
        <v>-1567</v>
      </c>
      <c r="G32" s="79">
        <f t="shared" si="4"/>
        <v>1567</v>
      </c>
      <c r="H32" s="80">
        <f t="shared" si="5"/>
        <v>2455489</v>
      </c>
      <c r="I32" s="3"/>
      <c r="J32" s="81"/>
      <c r="K32" s="124"/>
      <c r="L32" s="124"/>
      <c r="M32" s="124"/>
      <c r="N32" s="124"/>
      <c r="O32" s="124"/>
      <c r="P32" s="79">
        <f t="shared" si="6"/>
        <v>-1567</v>
      </c>
      <c r="Q32" s="79">
        <f t="shared" si="7"/>
        <v>1567</v>
      </c>
      <c r="R32" s="80">
        <f t="shared" si="8"/>
        <v>2455489</v>
      </c>
    </row>
    <row r="33" spans="1:18">
      <c r="A33" s="64"/>
      <c r="B33" s="67" t="s">
        <v>3</v>
      </c>
      <c r="C33" s="68">
        <v>1709</v>
      </c>
      <c r="D33" s="10"/>
      <c r="E33" s="81"/>
      <c r="F33" s="79">
        <f t="shared" si="3"/>
        <v>-1709</v>
      </c>
      <c r="G33" s="79">
        <f t="shared" si="4"/>
        <v>1709</v>
      </c>
      <c r="H33" s="80">
        <f t="shared" si="5"/>
        <v>2920681</v>
      </c>
      <c r="I33" s="3"/>
      <c r="J33" s="81"/>
      <c r="K33" s="124"/>
      <c r="L33" s="124"/>
      <c r="M33" s="124"/>
      <c r="N33" s="124"/>
      <c r="O33" s="124"/>
      <c r="P33" s="79">
        <f t="shared" si="6"/>
        <v>-1709</v>
      </c>
      <c r="Q33" s="79">
        <f t="shared" si="7"/>
        <v>1709</v>
      </c>
      <c r="R33" s="80">
        <f t="shared" si="8"/>
        <v>2920681</v>
      </c>
    </row>
    <row r="34" spans="1:18">
      <c r="A34" s="64"/>
      <c r="B34" s="67" t="s">
        <v>4</v>
      </c>
      <c r="C34" s="68">
        <v>1998</v>
      </c>
      <c r="D34" s="10"/>
      <c r="E34" s="81"/>
      <c r="F34" s="79">
        <f t="shared" si="3"/>
        <v>-1998</v>
      </c>
      <c r="G34" s="79">
        <f t="shared" si="4"/>
        <v>1998</v>
      </c>
      <c r="H34" s="80">
        <f t="shared" si="5"/>
        <v>3992004</v>
      </c>
      <c r="I34" s="3"/>
      <c r="J34" s="81"/>
      <c r="K34" s="124"/>
      <c r="L34" s="124"/>
      <c r="M34" s="124"/>
      <c r="N34" s="124"/>
      <c r="O34" s="124"/>
      <c r="P34" s="79">
        <f t="shared" si="6"/>
        <v>-1998</v>
      </c>
      <c r="Q34" s="79">
        <f t="shared" si="7"/>
        <v>1998</v>
      </c>
      <c r="R34" s="80">
        <f t="shared" si="8"/>
        <v>3992004</v>
      </c>
    </row>
    <row r="35" spans="1:18">
      <c r="A35" s="64"/>
      <c r="B35" s="67" t="s">
        <v>5</v>
      </c>
      <c r="C35" s="68">
        <v>1891</v>
      </c>
      <c r="D35" s="10"/>
      <c r="E35" s="81"/>
      <c r="F35" s="79">
        <f t="shared" si="3"/>
        <v>-1891</v>
      </c>
      <c r="G35" s="79">
        <f t="shared" si="4"/>
        <v>1891</v>
      </c>
      <c r="H35" s="80">
        <f t="shared" si="5"/>
        <v>3575881</v>
      </c>
      <c r="I35" s="3"/>
      <c r="J35" s="81"/>
      <c r="K35" s="124"/>
      <c r="L35" s="124"/>
      <c r="M35" s="124"/>
      <c r="N35" s="124"/>
      <c r="O35" s="124"/>
      <c r="P35" s="79">
        <f t="shared" si="6"/>
        <v>-1891</v>
      </c>
      <c r="Q35" s="79">
        <f t="shared" si="7"/>
        <v>1891</v>
      </c>
      <c r="R35" s="80">
        <f t="shared" si="8"/>
        <v>3575881</v>
      </c>
    </row>
    <row r="36" spans="1:18">
      <c r="A36" s="64"/>
      <c r="B36" s="67" t="s">
        <v>6</v>
      </c>
      <c r="C36" s="68">
        <v>1639</v>
      </c>
      <c r="D36" s="10"/>
      <c r="E36" s="81"/>
      <c r="F36" s="79">
        <f t="shared" si="3"/>
        <v>-1639</v>
      </c>
      <c r="G36" s="79">
        <f t="shared" si="4"/>
        <v>1639</v>
      </c>
      <c r="H36" s="80">
        <f t="shared" si="5"/>
        <v>2686321</v>
      </c>
      <c r="I36" s="3"/>
      <c r="J36" s="81"/>
      <c r="K36" s="124"/>
      <c r="L36" s="124"/>
      <c r="M36" s="124"/>
      <c r="N36" s="124"/>
      <c r="O36" s="124"/>
      <c r="P36" s="79">
        <f t="shared" si="6"/>
        <v>-1639</v>
      </c>
      <c r="Q36" s="79">
        <f t="shared" si="7"/>
        <v>1639</v>
      </c>
      <c r="R36" s="80">
        <f t="shared" si="8"/>
        <v>2686321</v>
      </c>
    </row>
    <row r="37" spans="1:18">
      <c r="A37" s="64"/>
      <c r="B37" s="67" t="s">
        <v>7</v>
      </c>
      <c r="C37" s="68">
        <v>1504</v>
      </c>
      <c r="D37" s="10"/>
      <c r="E37" s="81"/>
      <c r="F37" s="79">
        <f t="shared" si="3"/>
        <v>-1504</v>
      </c>
      <c r="G37" s="79">
        <f t="shared" si="4"/>
        <v>1504</v>
      </c>
      <c r="H37" s="80">
        <f t="shared" si="5"/>
        <v>2262016</v>
      </c>
      <c r="I37" s="3"/>
      <c r="J37" s="81"/>
      <c r="K37" s="124"/>
      <c r="L37" s="124"/>
      <c r="M37" s="124"/>
      <c r="N37" s="124"/>
      <c r="O37" s="124"/>
      <c r="P37" s="79">
        <f t="shared" si="6"/>
        <v>-1504</v>
      </c>
      <c r="Q37" s="79">
        <f t="shared" si="7"/>
        <v>1504</v>
      </c>
      <c r="R37" s="80">
        <f t="shared" si="8"/>
        <v>2262016</v>
      </c>
    </row>
    <row r="38" spans="1:18">
      <c r="A38" s="64"/>
      <c r="B38" s="67" t="s">
        <v>8</v>
      </c>
      <c r="C38" s="68">
        <v>1271</v>
      </c>
      <c r="D38" s="10"/>
      <c r="E38" s="81"/>
      <c r="F38" s="79">
        <f t="shared" si="3"/>
        <v>-1271</v>
      </c>
      <c r="G38" s="79">
        <f t="shared" si="4"/>
        <v>1271</v>
      </c>
      <c r="H38" s="80">
        <f t="shared" si="5"/>
        <v>1615441</v>
      </c>
      <c r="I38" s="3"/>
      <c r="J38" s="81"/>
      <c r="K38" s="124"/>
      <c r="L38" s="124"/>
      <c r="M38" s="124"/>
      <c r="N38" s="124"/>
      <c r="O38" s="124"/>
      <c r="P38" s="79">
        <f t="shared" si="6"/>
        <v>-1271</v>
      </c>
      <c r="Q38" s="79">
        <f t="shared" si="7"/>
        <v>1271</v>
      </c>
      <c r="R38" s="80">
        <f t="shared" si="8"/>
        <v>1615441</v>
      </c>
    </row>
    <row r="39" spans="1:18">
      <c r="A39" s="64"/>
      <c r="B39" s="67" t="s">
        <v>9</v>
      </c>
      <c r="C39" s="68">
        <v>1786</v>
      </c>
      <c r="D39" s="10"/>
      <c r="E39" s="81"/>
      <c r="F39" s="79">
        <f t="shared" si="3"/>
        <v>-1786</v>
      </c>
      <c r="G39" s="79">
        <f t="shared" si="4"/>
        <v>1786</v>
      </c>
      <c r="H39" s="80">
        <f t="shared" si="5"/>
        <v>3189796</v>
      </c>
      <c r="I39" s="3"/>
      <c r="J39" s="81"/>
      <c r="K39" s="124"/>
      <c r="L39" s="124"/>
      <c r="M39" s="124"/>
      <c r="N39" s="124"/>
      <c r="O39" s="124"/>
      <c r="P39" s="79">
        <f t="shared" si="6"/>
        <v>-1786</v>
      </c>
      <c r="Q39" s="79">
        <f t="shared" si="7"/>
        <v>1786</v>
      </c>
      <c r="R39" s="80">
        <f t="shared" si="8"/>
        <v>3189796</v>
      </c>
    </row>
    <row r="40" spans="1:18">
      <c r="A40" s="64"/>
      <c r="B40" s="67" t="s">
        <v>10</v>
      </c>
      <c r="C40" s="68">
        <v>1941</v>
      </c>
      <c r="D40" s="10"/>
      <c r="E40" s="81"/>
      <c r="F40" s="79">
        <f t="shared" si="3"/>
        <v>-1941</v>
      </c>
      <c r="G40" s="79">
        <f t="shared" si="4"/>
        <v>1941</v>
      </c>
      <c r="H40" s="80">
        <f t="shared" si="5"/>
        <v>3767481</v>
      </c>
      <c r="I40" s="3"/>
      <c r="J40" s="81"/>
      <c r="K40" s="124"/>
      <c r="L40" s="124"/>
      <c r="M40" s="124"/>
      <c r="N40" s="124"/>
      <c r="O40" s="124"/>
      <c r="P40" s="79">
        <f t="shared" si="6"/>
        <v>-1941</v>
      </c>
      <c r="Q40" s="79">
        <f t="shared" si="7"/>
        <v>1941</v>
      </c>
      <c r="R40" s="80">
        <f t="shared" si="8"/>
        <v>3767481</v>
      </c>
    </row>
    <row r="41" spans="1:18">
      <c r="A41" s="64"/>
      <c r="B41" s="67" t="s">
        <v>11</v>
      </c>
      <c r="C41" s="68">
        <v>1606</v>
      </c>
      <c r="D41" s="10"/>
      <c r="E41" s="81"/>
      <c r="F41" s="79">
        <f t="shared" si="3"/>
        <v>-1606</v>
      </c>
      <c r="G41" s="79">
        <f t="shared" si="4"/>
        <v>1606</v>
      </c>
      <c r="H41" s="80">
        <f t="shared" si="5"/>
        <v>2579236</v>
      </c>
      <c r="I41" s="3"/>
      <c r="J41" s="81"/>
      <c r="K41" s="124"/>
      <c r="L41" s="124"/>
      <c r="M41" s="124"/>
      <c r="N41" s="124"/>
      <c r="O41" s="124"/>
      <c r="P41" s="79">
        <f t="shared" si="6"/>
        <v>-1606</v>
      </c>
      <c r="Q41" s="79">
        <f t="shared" si="7"/>
        <v>1606</v>
      </c>
      <c r="R41" s="80">
        <f t="shared" si="8"/>
        <v>2579236</v>
      </c>
    </row>
    <row r="42" spans="1:18">
      <c r="A42" s="64"/>
      <c r="B42" s="67" t="s">
        <v>12</v>
      </c>
      <c r="C42" s="68">
        <v>1389</v>
      </c>
      <c r="D42" s="10"/>
      <c r="E42" s="81"/>
      <c r="F42" s="79">
        <f t="shared" si="3"/>
        <v>-1389</v>
      </c>
      <c r="G42" s="79">
        <f t="shared" si="4"/>
        <v>1389</v>
      </c>
      <c r="H42" s="80">
        <f t="shared" si="5"/>
        <v>1929321</v>
      </c>
      <c r="I42" s="3"/>
      <c r="J42" s="81"/>
      <c r="K42" s="124"/>
      <c r="L42" s="124"/>
      <c r="M42" s="124"/>
      <c r="N42" s="124"/>
      <c r="O42" s="124"/>
      <c r="P42" s="79">
        <f t="shared" si="6"/>
        <v>-1389</v>
      </c>
      <c r="Q42" s="79">
        <f t="shared" si="7"/>
        <v>1389</v>
      </c>
      <c r="R42" s="80">
        <f t="shared" si="8"/>
        <v>1929321</v>
      </c>
    </row>
    <row r="43" spans="1:18">
      <c r="A43" s="64"/>
      <c r="B43" s="65"/>
      <c r="C43" s="69"/>
      <c r="D43" s="10"/>
      <c r="E43" s="75" t="s">
        <v>37</v>
      </c>
      <c r="F43" s="76" t="s">
        <v>40</v>
      </c>
      <c r="G43" s="76" t="s">
        <v>41</v>
      </c>
      <c r="H43" s="77" t="s">
        <v>44</v>
      </c>
      <c r="I43" s="9"/>
      <c r="J43" s="84" t="s">
        <v>62</v>
      </c>
      <c r="K43" s="114" t="s">
        <v>37</v>
      </c>
      <c r="L43" s="76" t="s">
        <v>17</v>
      </c>
      <c r="M43" s="76" t="s">
        <v>18</v>
      </c>
      <c r="N43" s="76" t="s">
        <v>66</v>
      </c>
      <c r="O43" s="76" t="s">
        <v>67</v>
      </c>
      <c r="P43" s="76" t="s">
        <v>40</v>
      </c>
      <c r="Q43" s="76" t="s">
        <v>41</v>
      </c>
      <c r="R43" s="77" t="s">
        <v>44</v>
      </c>
    </row>
    <row r="44" spans="1:18" s="12" customFormat="1" ht="13.5" thickBot="1">
      <c r="A44" s="70" t="s">
        <v>16</v>
      </c>
      <c r="B44" s="71"/>
      <c r="C44" s="72">
        <f>AVERAGE(C19:C42)</f>
        <v>1504.6666666666667</v>
      </c>
      <c r="D44" s="14"/>
      <c r="E44" s="82"/>
      <c r="F44" s="92">
        <f>SUM(F19:F42)/24</f>
        <v>-1458.3041666666668</v>
      </c>
      <c r="G44" s="92">
        <f>SUM(G19:G42)/24</f>
        <v>1465.1125</v>
      </c>
      <c r="H44" s="72">
        <f>SQRT(SUM(H19:H42)/24)</f>
        <v>1514.2572971867539</v>
      </c>
      <c r="I44" s="15"/>
      <c r="J44" s="95"/>
      <c r="K44" s="83"/>
      <c r="L44" s="92"/>
      <c r="M44" s="92"/>
      <c r="N44" s="92"/>
      <c r="O44" s="92"/>
      <c r="P44" s="92">
        <f>SUM(P19:P42)/24</f>
        <v>-1468.6649728803884</v>
      </c>
      <c r="Q44" s="92">
        <f>SUM(Q19:Q42)/24</f>
        <v>1468.6649728803884</v>
      </c>
      <c r="R44" s="72">
        <f>SQRT(SUM(R19:R42)/24)</f>
        <v>1514.548948590824</v>
      </c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3"/>
  <sheetViews>
    <sheetView workbookViewId="0"/>
  </sheetViews>
  <sheetFormatPr baseColWidth="10" defaultRowHeight="12.75"/>
  <cols>
    <col min="1" max="1" width="64.7109375" customWidth="1"/>
    <col min="2" max="2" width="27.42578125" style="17" customWidth="1"/>
    <col min="3" max="4" width="24.28515625" style="17" customWidth="1"/>
  </cols>
  <sheetData>
    <row r="1" spans="1:4" ht="18">
      <c r="A1" s="20" t="s">
        <v>13</v>
      </c>
      <c r="B1" s="23" t="s">
        <v>42</v>
      </c>
      <c r="C1" s="21"/>
      <c r="D1" s="21"/>
    </row>
    <row r="2" spans="1:4">
      <c r="A2" s="22"/>
      <c r="B2" s="21"/>
      <c r="C2" s="21"/>
      <c r="D2" s="21"/>
    </row>
    <row r="3" spans="1:4" ht="13.5" thickBot="1">
      <c r="A3" s="22"/>
      <c r="B3" s="21"/>
      <c r="C3" s="21"/>
      <c r="D3" s="21"/>
    </row>
    <row r="4" spans="1:4" s="1" customFormat="1" ht="16.5" thickBot="1">
      <c r="A4" s="24" t="s">
        <v>22</v>
      </c>
      <c r="B4" s="25" t="s">
        <v>21</v>
      </c>
      <c r="C4" s="25" t="s">
        <v>20</v>
      </c>
      <c r="D4" s="38" t="s">
        <v>46</v>
      </c>
    </row>
    <row r="5" spans="1:4" s="1" customFormat="1" ht="15.75">
      <c r="A5" s="26" t="s">
        <v>38</v>
      </c>
      <c r="B5" s="27">
        <f>Données!F57</f>
        <v>-1504.6666666666667</v>
      </c>
      <c r="C5" s="40">
        <f>Données!G57</f>
        <v>1504.6666666666667</v>
      </c>
      <c r="D5" s="39">
        <f>Données!H57</f>
        <v>1528.7207342524446</v>
      </c>
    </row>
    <row r="6" spans="1:4" ht="15.75">
      <c r="A6" s="28" t="s">
        <v>23</v>
      </c>
      <c r="B6" s="29">
        <f>'Moyenne mobile'!F41</f>
        <v>-1455.3611111111113</v>
      </c>
      <c r="C6" s="29">
        <f>'Moyenne mobile'!G41</f>
        <v>1468.0555555555554</v>
      </c>
      <c r="D6" s="36">
        <f>'Moyenne mobile'!H41</f>
        <v>1514.4847094590243</v>
      </c>
    </row>
    <row r="7" spans="1:4" ht="15.75">
      <c r="A7" s="28" t="s">
        <v>24</v>
      </c>
      <c r="B7" s="29">
        <f>'Moyenne mobile'!K41</f>
        <v>-1455.9166666666667</v>
      </c>
      <c r="C7" s="29">
        <f>'Moyenne mobile'!L41</f>
        <v>1467.5</v>
      </c>
      <c r="D7" s="36">
        <f>'Moyenne mobile'!M41</f>
        <v>1514.4312738890906</v>
      </c>
    </row>
    <row r="8" spans="1:4" ht="15.75">
      <c r="A8" s="28" t="s">
        <v>25</v>
      </c>
      <c r="B8" s="29">
        <f>Lissage!F41</f>
        <v>-1456.7124999999999</v>
      </c>
      <c r="C8" s="29">
        <f>Lissage!G41</f>
        <v>1466.7041666666667</v>
      </c>
      <c r="D8" s="36">
        <f>Lissage!H41</f>
        <v>1514.3632464119476</v>
      </c>
    </row>
    <row r="9" spans="1:4" ht="15.75">
      <c r="A9" s="28" t="s">
        <v>26</v>
      </c>
      <c r="B9" s="29">
        <f>Lissage!K41</f>
        <v>-1459.8958333333333</v>
      </c>
      <c r="C9" s="29">
        <f>Lissage!L41</f>
        <v>1463.5208333333333</v>
      </c>
      <c r="D9" s="36">
        <f>Lissage!M41</f>
        <v>1514.1914956228841</v>
      </c>
    </row>
    <row r="10" spans="1:4" ht="15.75">
      <c r="A10" s="28" t="s">
        <v>47</v>
      </c>
      <c r="B10" s="29">
        <f>Tendance!F41</f>
        <v>-1458.3041666666668</v>
      </c>
      <c r="C10" s="29">
        <f>Tendance!G41</f>
        <v>1465.1125</v>
      </c>
      <c r="D10" s="36">
        <f>Tendance!H41</f>
        <v>1514.2572971867539</v>
      </c>
    </row>
    <row r="11" spans="1:4" ht="15.75">
      <c r="A11" s="28" t="s">
        <v>28</v>
      </c>
      <c r="B11" s="29">
        <f>Tendance!N41</f>
        <v>-1457.4708333333335</v>
      </c>
      <c r="C11" s="29">
        <f>Tendance!O41</f>
        <v>1465.9458333333332</v>
      </c>
      <c r="D11" s="36">
        <f>Tendance!P41</f>
        <v>1514.3077611293772</v>
      </c>
    </row>
    <row r="12" spans="1:4" ht="15.75">
      <c r="A12" s="30" t="s">
        <v>27</v>
      </c>
      <c r="B12" s="31">
        <f>Saisonnalité!M44</f>
        <v>-1465.7625</v>
      </c>
      <c r="C12" s="31">
        <f>Saisonnalité!N44</f>
        <v>1465.7625</v>
      </c>
      <c r="D12" s="36">
        <f>Saisonnalité!O44</f>
        <v>1514.2957148731991</v>
      </c>
    </row>
    <row r="13" spans="1:4" ht="16.5" thickBot="1">
      <c r="A13" s="32" t="s">
        <v>35</v>
      </c>
      <c r="B13" s="33">
        <f>'Tend+Saison'!P44</f>
        <v>-1468.6649728803884</v>
      </c>
      <c r="C13" s="33">
        <f>'Tend+Saison'!Q44</f>
        <v>1468.6649728803884</v>
      </c>
      <c r="D13" s="37">
        <f>'Tend+Saison'!R44</f>
        <v>1514.548948590824</v>
      </c>
    </row>
  </sheetData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13</vt:i4>
      </vt:variant>
    </vt:vector>
  </HeadingPairs>
  <TitlesOfParts>
    <vt:vector size="20" baseType="lpstr">
      <vt:lpstr>Données</vt:lpstr>
      <vt:lpstr>Moyenne mobile</vt:lpstr>
      <vt:lpstr>Lissage</vt:lpstr>
      <vt:lpstr>Tendance</vt:lpstr>
      <vt:lpstr>Saisonnalité</vt:lpstr>
      <vt:lpstr>Tend+Saison</vt:lpstr>
      <vt:lpstr>Recap</vt:lpstr>
      <vt:lpstr>alpha</vt:lpstr>
      <vt:lpstr>alpha01</vt:lpstr>
      <vt:lpstr>alpha05</vt:lpstr>
      <vt:lpstr>alphaS</vt:lpstr>
      <vt:lpstr>alphaT</vt:lpstr>
      <vt:lpstr>beta</vt:lpstr>
      <vt:lpstr>betaT</vt:lpstr>
      <vt:lpstr>Demande</vt:lpstr>
      <vt:lpstr>Droite</vt:lpstr>
      <vt:lpstr>Mois</vt:lpstr>
      <vt:lpstr>Serie93</vt:lpstr>
      <vt:lpstr>Serie94</vt:lpstr>
      <vt:lpstr>Serie95</vt:lpstr>
    </vt:vector>
  </TitlesOfParts>
  <Company>Dell Computer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Gérard Baglin</dc:creator>
  <cp:lastModifiedBy>GERARD</cp:lastModifiedBy>
  <dcterms:created xsi:type="dcterms:W3CDTF">1998-12-19T09:31:11Z</dcterms:created>
  <dcterms:modified xsi:type="dcterms:W3CDTF">2016-01-29T18:13:47Z</dcterms:modified>
</cp:coreProperties>
</file>